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firstSheet="1" activeTab="5"/>
  </bookViews>
  <sheets>
    <sheet name="01" sheetId="1" state="hidden" r:id="rId1"/>
    <sheet name="GARÇOM 44 HORAS" sheetId="2" r:id="rId2"/>
    <sheet name="COPEIRA 44 HORAS" sheetId="3" r:id="rId3"/>
    <sheet name="COPEIRA 12X36 DIURNO" sheetId="4" r:id="rId4"/>
    <sheet name="COPEIRA 12X36 NOTURNO" sheetId="5" r:id="rId5"/>
    <sheet name="ENCARREGADO" sheetId="6" r:id="rId6"/>
  </sheets>
  <externalReferences>
    <externalReference r:id="rId9"/>
  </externalReferences>
  <definedNames>
    <definedName name="_xlnm.Print_Area" localSheetId="0">'01'!$A$1:$N$58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Sempre é bom preencher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 xml:space="preserve">qual categoria será </t>
        </r>
      </text>
    </comment>
    <comment ref="E109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sr. Rodrigo que modifica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4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caso seja necessario calcule a porcentagem da periculosidade e outros itens</t>
        </r>
      </text>
    </comment>
    <comment ref="F56" authorId="0">
      <text>
        <r>
          <rPr>
            <b/>
            <sz val="9"/>
            <color indexed="8"/>
            <rFont val="Tahoma"/>
            <family val="2"/>
          </rPr>
          <t xml:space="preserve">Leilian Fraga de Oliveira: 
</t>
        </r>
        <r>
          <rPr>
            <sz val="9"/>
            <color indexed="8"/>
            <rFont val="Tahoma"/>
            <family val="2"/>
          </rPr>
          <t>calcule conforme quantidade de dias trabalhado ex: seg a sex: 22 e até sab: 26 , vezes o valor da passagem, depois calcule o valor do salario recebido vezes 6%. Faça a diferenca dos dias trabalhados com os 6%  do salario, e esse será o valor final</t>
        </r>
      </text>
    </comment>
    <comment ref="F57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conforme valor da categoria vezes dias trabalhados</t>
        </r>
      </text>
    </comment>
    <comment ref="F74" authorId="0">
      <text>
        <r>
          <rPr>
            <b/>
            <sz val="9"/>
            <color indexed="8"/>
            <rFont val="Tahoma"/>
            <family val="2"/>
          </rPr>
          <t xml:space="preserve">Andre Luiz Alvarenga Calandrine: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Sempre é bom preencher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 xml:space="preserve">qual categoria será </t>
        </r>
      </text>
    </comment>
    <comment ref="E109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sr. Rodrigo que modifica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4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caso seja necessario calcule a porcentagem da periculosidade e outros itens</t>
        </r>
      </text>
    </comment>
    <comment ref="F56" authorId="0">
      <text>
        <r>
          <rPr>
            <b/>
            <sz val="9"/>
            <color indexed="8"/>
            <rFont val="Tahoma"/>
            <family val="2"/>
          </rPr>
          <t xml:space="preserve">Leilian Fraga de Oliveira: 
</t>
        </r>
        <r>
          <rPr>
            <sz val="9"/>
            <color indexed="8"/>
            <rFont val="Tahoma"/>
            <family val="2"/>
          </rPr>
          <t>calcule conforme quantidade de dias trabalhado ex: seg a sex: 22 e até sab: 26 , vezes o valor da passagem, depois calcule o valor do salario recebido vezes 6%. Faça a diferenca dos dias trabalhados com os 6%  do salario, e esse será o valor final</t>
        </r>
      </text>
    </comment>
    <comment ref="F57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conforme valor da categoria vezes dias trabalhados</t>
        </r>
      </text>
    </comment>
    <comment ref="F74" authorId="0">
      <text>
        <r>
          <rPr>
            <b/>
            <sz val="9"/>
            <color indexed="8"/>
            <rFont val="Tahoma"/>
            <family val="2"/>
          </rPr>
          <t xml:space="preserve">Andre Luiz Alvarenga Calandrine: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Sempre é bom preencher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 xml:space="preserve">qual categoria será </t>
        </r>
      </text>
    </comment>
    <comment ref="E109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sr. Rodrigo que modifica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4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caso seja necessario calcule a porcentagem da periculosidade e outros itens</t>
        </r>
      </text>
    </comment>
    <comment ref="F56" authorId="0">
      <text>
        <r>
          <rPr>
            <b/>
            <sz val="9"/>
            <color indexed="8"/>
            <rFont val="Tahoma"/>
            <family val="2"/>
          </rPr>
          <t xml:space="preserve">Leilian Fraga de Oliveira: 
</t>
        </r>
        <r>
          <rPr>
            <sz val="9"/>
            <color indexed="8"/>
            <rFont val="Tahoma"/>
            <family val="2"/>
          </rPr>
          <t>calcule conforme quantidade de dias trabalhado ex: seg a sex: 22 e até sab: 26 , vezes o valor da passagem, depois calcule o valor do salario recebido vezes 6%. Faça a diferenca dos dias trabalhados com os 6%  do salario, e esse será o valor final</t>
        </r>
      </text>
    </comment>
    <comment ref="F57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conforme valor da categoria vezes dias trabalhados</t>
        </r>
      </text>
    </comment>
    <comment ref="F74" authorId="0">
      <text>
        <r>
          <rPr>
            <b/>
            <sz val="9"/>
            <color indexed="8"/>
            <rFont val="Tahoma"/>
            <family val="2"/>
          </rPr>
          <t xml:space="preserve">Andre Luiz Alvarenga Calandrine: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Sempre é bom preencher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 xml:space="preserve">qual categoria será </t>
        </r>
      </text>
    </comment>
    <comment ref="E109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sr. Rodrigo que modifica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4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caso seja necessario calcule a porcentagem da periculosidade e outros itens</t>
        </r>
      </text>
    </comment>
    <comment ref="F56" authorId="0">
      <text>
        <r>
          <rPr>
            <b/>
            <sz val="9"/>
            <color indexed="8"/>
            <rFont val="Tahoma"/>
            <family val="2"/>
          </rPr>
          <t xml:space="preserve">Leilian Fraga de Oliveira: 
</t>
        </r>
        <r>
          <rPr>
            <sz val="9"/>
            <color indexed="8"/>
            <rFont val="Tahoma"/>
            <family val="2"/>
          </rPr>
          <t>calcule conforme quantidade de dias trabalhado ex: seg a sex: 22 e até sab: 26 , vezes o valor da passagem, depois calcule o valor do salario recebido vezes 6%. Faça a diferenca dos dias trabalhados com os 6%  do salario, e esse será o valor final</t>
        </r>
      </text>
    </comment>
    <comment ref="F57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conforme valor da categoria vezes dias trabalhados</t>
        </r>
      </text>
    </comment>
    <comment ref="F74" authorId="0">
      <text>
        <r>
          <rPr>
            <b/>
            <sz val="9"/>
            <color indexed="8"/>
            <rFont val="Tahoma"/>
            <family val="2"/>
          </rPr>
          <t xml:space="preserve">Andre Luiz Alvarenga Calandrine: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Sempre é bom preencher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 xml:space="preserve">qual categoria será </t>
        </r>
      </text>
    </comment>
    <comment ref="E109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sr. Rodrigo que modifica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4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Coloca esse valor segundo a cct2013</t>
        </r>
      </text>
    </comment>
    <comment ref="F25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caso seja necessario calcule a porcentagem da periculosidade e outros itens</t>
        </r>
      </text>
    </comment>
    <comment ref="F56" authorId="0">
      <text>
        <r>
          <rPr>
            <b/>
            <sz val="9"/>
            <color indexed="8"/>
            <rFont val="Tahoma"/>
            <family val="2"/>
          </rPr>
          <t xml:space="preserve">Leilian Fraga de Oliveira: 
</t>
        </r>
        <r>
          <rPr>
            <sz val="9"/>
            <color indexed="8"/>
            <rFont val="Tahoma"/>
            <family val="2"/>
          </rPr>
          <t>calcule conforme quantidade de dias trabalhado ex: seg a sex: 22 e até sab: 26 , vezes o valor da passagem, depois calcule o valor do salario recebido vezes 6%. Faça a diferenca dos dias trabalhados com os 6%  do salario, e esse será o valor final</t>
        </r>
      </text>
    </comment>
    <comment ref="F57" authorId="0">
      <text>
        <r>
          <rPr>
            <b/>
            <sz val="9"/>
            <color indexed="8"/>
            <rFont val="Tahoma"/>
            <family val="2"/>
          </rPr>
          <t xml:space="preserve">Leilian Fraga de Oliveira:
</t>
        </r>
        <r>
          <rPr>
            <sz val="9"/>
            <color indexed="8"/>
            <rFont val="Tahoma"/>
            <family val="2"/>
          </rPr>
          <t>conforme valor da categoria vezes dias trabalhados</t>
        </r>
      </text>
    </comment>
    <comment ref="F74" authorId="0">
      <text>
        <r>
          <rPr>
            <b/>
            <sz val="9"/>
            <color indexed="8"/>
            <rFont val="Tahoma"/>
            <family val="2"/>
          </rPr>
          <t xml:space="preserve">Andre Luiz Alvarenga Calandrine:
</t>
        </r>
      </text>
    </comment>
  </commentList>
</comments>
</file>

<file path=xl/sharedStrings.xml><?xml version="1.0" encoding="utf-8"?>
<sst xmlns="http://schemas.openxmlformats.org/spreadsheetml/2006/main" count="989" uniqueCount="175">
  <si>
    <t>A</t>
  </si>
  <si>
    <t>Empresa Brasileira de Serviços Hospitalares</t>
  </si>
  <si>
    <t>Pregão Eletrônico 08/2014</t>
  </si>
  <si>
    <t>A/C Senhor Pregoeiro</t>
  </si>
  <si>
    <t>Proposta que faz a empresa Elite Serviços, CNPJ nº 04.268.943/0001-50, para prestação de serviços continuados de apoio às atividades administrativas de secretariado executivo, técnico em secretariado, recepcionistas, contínuos, carregadores, almoxarifes, arquivistas e auxiliares de arquivista para atender as necessidades da Empresa Brasileira de Serviços Hospitalares – EBSERH/SEDE.</t>
  </si>
  <si>
    <t xml:space="preserve">Grupo </t>
  </si>
  <si>
    <t>Descrição</t>
  </si>
  <si>
    <t>Quant</t>
  </si>
  <si>
    <t>Salario</t>
  </si>
  <si>
    <t>Valor Unitario</t>
  </si>
  <si>
    <t>Valor Mensal</t>
  </si>
  <si>
    <t>Valor Anual</t>
  </si>
  <si>
    <t>Sub total II</t>
  </si>
  <si>
    <t>TOTAL</t>
  </si>
  <si>
    <t>Matriz em Belo Horizonte</t>
  </si>
  <si>
    <t>Razão Social da Empresa: Elite Serviços LTDA</t>
  </si>
  <si>
    <t>CNPJ: 04.268.943/0001-50</t>
  </si>
  <si>
    <t>Inscrição estadual: 125.226.313-0059</t>
  </si>
  <si>
    <t>Inscrição municipal: 163.167-0015</t>
  </si>
  <si>
    <t>Endereço: Rua São Bartolomeu, nº. 160 - Bairro Nova Floresta - BH - MG</t>
  </si>
  <si>
    <t>Telefone: (31) 3055.3860 ramal 06  email: comercial2@eliteservicos.com</t>
  </si>
  <si>
    <t>Validade da proposta: 90 (noventa) dias</t>
  </si>
  <si>
    <t>Banco Brasil   Agência 3392-8   Conta Corrente 19412-3</t>
  </si>
  <si>
    <t>Escritorio em Brasilia</t>
  </si>
  <si>
    <t xml:space="preserve">Endereço: Setor Comercial Sul, Quadra 02, Bloco C Lote 104, Sala 423 - ED. Goias – Asa Sul – Brasilia – DF - CEP: 70.317-900
</t>
  </si>
  <si>
    <t>Telefone: (61) 3226-0930  Nextel: 55*114-90387</t>
  </si>
  <si>
    <t xml:space="preserve">Preposto: Diego Pimentel </t>
  </si>
  <si>
    <t>Representante Legal</t>
  </si>
  <si>
    <t xml:space="preserve">Nome: Leia Ferraz dos Santos </t>
  </si>
  <si>
    <t>Nacionalidade: Brasileira     Naturalidade: Belo Horizonte</t>
  </si>
  <si>
    <t>Identidade: M 7.763.538  expedida SSP MG    CPF: 028.516.336-19</t>
  </si>
  <si>
    <t>Cargo: Socia Diretora</t>
  </si>
  <si>
    <t>Declaramos que nossos empregados são regidos pela legislação trabalhista vigente (consolidação das Leis de Trabalho - CLT), em cumprimento ao Termo de Conciliação Judicial; Declaramos que incluimos nos preços propostos todos os, Impostos e encargos devidos, bem como, quaisquer outras despesas, diretas e indiretas, incidentes no fornecimento do material/serviço.</t>
  </si>
  <si>
    <t>Belo Horizonte, 15 de janeiro de 2015</t>
  </si>
  <si>
    <t>Elite Serviços LTDA</t>
  </si>
  <si>
    <t>Leia Ferraz dos Santos</t>
  </si>
  <si>
    <t>Socia Diretora</t>
  </si>
  <si>
    <t>PLANILHA DE CUSTOS E FORMAÇÃO DE PREÇOS</t>
  </si>
  <si>
    <t xml:space="preserve">ANEXO III </t>
  </si>
  <si>
    <t xml:space="preserve">Nº Processo: </t>
  </si>
  <si>
    <t xml:space="preserve">Licitação Nº: </t>
  </si>
  <si>
    <t>Discriminação dos Serviços (dados referentes à contratação)</t>
  </si>
  <si>
    <t>Data de apresentação da proposta (dia/mês/ano)</t>
  </si>
  <si>
    <t>B</t>
  </si>
  <si>
    <t>Minicipio/UF</t>
  </si>
  <si>
    <t>DF</t>
  </si>
  <si>
    <t>C</t>
  </si>
  <si>
    <t>Ano Acordo, Convenção ou Sentença Normativa em Dissídio Coletivo</t>
  </si>
  <si>
    <t>DF/2017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</si>
  <si>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</si>
  <si>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</si>
  <si>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</si>
  <si>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</si>
  <si>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</si>
  <si>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</si>
  <si>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GARÇOM</t>
  </si>
  <si>
    <t>44 horas/semana</t>
  </si>
  <si>
    <t>Anexo III-A - Mão-de-obra</t>
  </si>
  <si>
    <t>Módulo de Mão-de-obra vinculada à execução contratual</t>
  </si>
  <si>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</si>
  <si>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</si>
  <si>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</si>
  <si>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</si>
  <si>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</si>
  <si>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MODULO 1: COMPOSIÇÃO DA REMUNERAÇÃO</t>
  </si>
  <si>
    <t>Composição da Remuneração</t>
  </si>
  <si>
    <t>%</t>
  </si>
  <si>
    <t>Valor (R$)</t>
  </si>
  <si>
    <t>Salário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</si>
  <si>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</si>
  <si>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</si>
  <si>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</si>
  <si>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</si>
  <si>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</si>
  <si>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</si>
  <si>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</si>
  <si>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</si>
  <si>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</si>
  <si>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</si>
  <si>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</si>
  <si>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de Remuneração</t>
  </si>
  <si>
    <t>MÓDULO 2: ENCARGOS E BENEFÍCIOS DIÁRIOS, MENSAIS E ANUAIS</t>
  </si>
  <si>
    <t>Submódulo 2.1 – 13º Salário e Adicional de Férias</t>
  </si>
  <si>
    <t>2.1</t>
  </si>
  <si>
    <t>13º Salário e Adicional de Férias</t>
  </si>
  <si>
    <t>R$</t>
  </si>
  <si>
    <t>13º Salário</t>
  </si>
  <si>
    <t>Adicional de Férias</t>
  </si>
  <si>
    <t>Submódulo 2.2 – Encargos previdenciários e FGTS:</t>
  </si>
  <si>
    <t>2.2</t>
  </si>
  <si>
    <t>Encargos previdenciários e FGTS</t>
  </si>
  <si>
    <t>INSS</t>
  </si>
  <si>
    <t>SESI/SESC</t>
  </si>
  <si>
    <t>SENAI/SENAC</t>
  </si>
  <si>
    <t>INCRA</t>
  </si>
  <si>
    <t>Salário Educação</t>
  </si>
  <si>
    <t>FGTS</t>
  </si>
  <si>
    <t>Seguro Acidente de Trabalho - SAT</t>
  </si>
  <si>
    <t>SEBRAE</t>
  </si>
  <si>
    <t>Submódulo 2.3 – Benefícios mensais e diários</t>
  </si>
  <si>
    <t>2.3</t>
  </si>
  <si>
    <t>Benefícios mensais e diários</t>
  </si>
  <si>
    <t>Transporte (26 DIAS) (5,00)</t>
  </si>
  <si>
    <t>Auxílio alimentação (Vales, cesta básica etc.)</t>
  </si>
  <si>
    <t>Cesta Básica</t>
  </si>
  <si>
    <t>Assistência odontológica</t>
  </si>
  <si>
    <t xml:space="preserve">Plano de Saúde  </t>
  </si>
  <si>
    <t>Seguro de Vida e Assistência Funeral</t>
  </si>
  <si>
    <t>Benefício social e familiar e benefício natalidade</t>
  </si>
  <si>
    <t xml:space="preserve">Auxílio creche </t>
  </si>
  <si>
    <t>I</t>
  </si>
  <si>
    <t>Outros (dia do trabalhador)</t>
  </si>
  <si>
    <t>Total de Benefícios mensais e diários</t>
  </si>
  <si>
    <t>MÓDULO 3: PROVISÃO PARA RESCISÃO</t>
  </si>
  <si>
    <t>Provisão para Rescisão</t>
  </si>
  <si>
    <t>Aviso Prévio Indenizado</t>
  </si>
  <si>
    <t>Multa sobre FGTS e contribuições sociais sobre o aviso prévio indenizado</t>
  </si>
  <si>
    <t xml:space="preserve">Custo do Aviso prévio indenizado
</t>
  </si>
  <si>
    <t xml:space="preserve">Calculo do Aviso prévio trabalhado
</t>
  </si>
  <si>
    <t>Multa sobre FGTS e contribuições sociais sobre o aviso prévio Trabalhado</t>
  </si>
  <si>
    <t xml:space="preserve">Custo do Aviso prévio trabalhado
</t>
  </si>
  <si>
    <t xml:space="preserve">Calculo da Rescisão </t>
  </si>
  <si>
    <t>Custo da Demissão com justa causa</t>
  </si>
  <si>
    <t xml:space="preserve">MÓDULO 4: CUSTO DE REPOSIÇÃO DO PROFISSIONAL AUSENTE - CRPA
</t>
  </si>
  <si>
    <t>Composição do Custo de Reposição do Profissional Ausente</t>
  </si>
  <si>
    <t>Necessidade de reposição</t>
  </si>
  <si>
    <t>Férias</t>
  </si>
  <si>
    <t>Ausência Injustificada</t>
  </si>
  <si>
    <t>Ausência por acidente de trabalho</t>
  </si>
  <si>
    <t>Ausência por doença</t>
  </si>
  <si>
    <t>Consulta Médica Filho</t>
  </si>
  <si>
    <t>Óbitos na família</t>
  </si>
  <si>
    <t>Doação de Sangue</t>
  </si>
  <si>
    <t>Testemunho</t>
  </si>
  <si>
    <t>Licença paternidade</t>
  </si>
  <si>
    <t>Maternidade</t>
  </si>
  <si>
    <t>Pré Natal</t>
  </si>
  <si>
    <t>Casamento</t>
  </si>
  <si>
    <t>Custo diário</t>
  </si>
  <si>
    <t>Subtotal Anual</t>
  </si>
  <si>
    <t>TOTAL Mensal</t>
  </si>
  <si>
    <t>Tota de Encargos Sociais e Trabalhistas</t>
  </si>
  <si>
    <t>MÓDULO 5: INSUMOS DOS UNIFORMES</t>
  </si>
  <si>
    <t>Insumos Diversos</t>
  </si>
  <si>
    <t>Uniformes</t>
  </si>
  <si>
    <t>B.1</t>
  </si>
  <si>
    <t>Materiais</t>
  </si>
  <si>
    <t>B.2</t>
  </si>
  <si>
    <t>Equipamentos</t>
  </si>
  <si>
    <t>Outros</t>
  </si>
  <si>
    <t>Total de Insumos diversos</t>
  </si>
  <si>
    <t>MÓDULO 6: CUSTOS INDIRETOS, TRIBUTOS E LUCRO</t>
  </si>
  <si>
    <t>Custos indiretos, tributos e lucro</t>
  </si>
  <si>
    <t>Custos indiretos</t>
  </si>
  <si>
    <t>Tributos</t>
  </si>
  <si>
    <r>
      <t xml:space="preserve">B.1 Tributos Federais </t>
    </r>
    <r>
      <rPr>
        <b/>
        <sz val="10"/>
        <rFont val="Arial"/>
        <family val="2"/>
      </rPr>
      <t>(COFINS =7,6%   PIS=  1,65%)</t>
    </r>
  </si>
  <si>
    <r>
      <t>B.2 Tributos Estaduais</t>
    </r>
    <r>
      <rPr>
        <b/>
        <sz val="10"/>
        <rFont val="Arial"/>
        <family val="2"/>
      </rPr>
      <t xml:space="preserve"> (ISS = 5%)</t>
    </r>
  </si>
  <si>
    <t>B.3 Tributos Municipais(especificar)</t>
  </si>
  <si>
    <t>B.4 Outros tributos (especificar)</t>
  </si>
  <si>
    <t>Lucro</t>
  </si>
  <si>
    <t>Anexo III-B - Quadro Resumo do Custo por empregado</t>
  </si>
  <si>
    <t>Mão- de-obra vinculada à execução contratual (valor por empregado)</t>
  </si>
  <si>
    <t>Módulo 1 – Composição da Remuneração</t>
  </si>
  <si>
    <t>Módulo 2 – Encargos e Benefícios Diários, Mensais e Anuais</t>
  </si>
  <si>
    <t>Módulo 3 – Provisão Para Rescisão</t>
  </si>
  <si>
    <t>Módulo 4 – Custo de Reposição do Profissional Ausente - CRPA</t>
  </si>
  <si>
    <t>Módulo 5 – Insumos Diversos (uniformes, materiais, equipamentos e outros)</t>
  </si>
  <si>
    <t>Módulo 6 – Custos Indiretos, Tributos e lucro</t>
  </si>
  <si>
    <t>Valor total por empregado</t>
  </si>
  <si>
    <t>COPEIRA</t>
  </si>
  <si>
    <t>12X36 DIURNO</t>
  </si>
  <si>
    <t>Valor Total por Posto</t>
  </si>
  <si>
    <t>12X36 NOTURNO</t>
  </si>
  <si>
    <t>Súmula 444 TST</t>
  </si>
  <si>
    <t>Transporte (15 DIAS) (5,00)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</si>
</sst>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%"/>
    <numFmt numFmtId="166" formatCode="_(* #,##0.00_);_(* \(#,##0.00\);_(* \-??_);_(@_)"/>
    <numFmt numFmtId="167" formatCode="_(&quot;R$ &quot;* #,##0.00_);_(&quot;R$ &quot;* \(#,##0.00\);_(&quot;R$ &quot;* \-??_);_(@_)"/>
    <numFmt numFmtId="168" formatCode="_-* #,##0.00_-;\-* #,##0.00_-;_-* \-??_-;_-@_-"/>
    <numFmt numFmtId="169" formatCode="_-&quot;R$ &quot;* #,##0.00_-;&quot;-R$ &quot;* #,##0.00_-;_-&quot;R$ &quot;* \-??_-;_-@_-"/>
    <numFmt numFmtId="170" formatCode="#,##0.00"/>
    <numFmt numFmtId="171" formatCode="@"/>
    <numFmt numFmtId="172" formatCode="0.00%"/>
    <numFmt numFmtId="173" formatCode="DD/MM/YYYY"/>
    <numFmt numFmtId="174" formatCode="&quot;R$ &quot;#,##0.00"/>
    <numFmt numFmtId="175" formatCode="0.00"/>
    <numFmt numFmtId="176" formatCode="0.0000"/>
  </numFmts>
  <fonts count="15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Alignment="1">
      <alignment horizontal="left" wrapText="1"/>
    </xf>
    <xf numFmtId="164" fontId="4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4" fontId="4" fillId="2" borderId="2" xfId="0" applyFont="1" applyFill="1" applyBorder="1" applyAlignment="1">
      <alignment horizontal="center" wrapText="1"/>
    </xf>
    <xf numFmtId="164" fontId="3" fillId="2" borderId="3" xfId="0" applyFont="1" applyFill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Border="1" applyAlignment="1">
      <alignment horizontal="center" wrapText="1"/>
    </xf>
    <xf numFmtId="167" fontId="0" fillId="0" borderId="4" xfId="17" applyFont="1" applyFill="1" applyBorder="1" applyAlignment="1" applyProtection="1">
      <alignment horizontal="center" wrapText="1"/>
      <protection/>
    </xf>
    <xf numFmtId="167" fontId="0" fillId="0" borderId="4" xfId="17" applyFont="1" applyFill="1" applyBorder="1" applyAlignment="1" applyProtection="1">
      <alignment horizontal="left" wrapText="1"/>
      <protection/>
    </xf>
    <xf numFmtId="167" fontId="0" fillId="0" borderId="5" xfId="17" applyFont="1" applyFill="1" applyBorder="1" applyAlignment="1" applyProtection="1">
      <alignment horizontal="left" wrapText="1"/>
      <protection/>
    </xf>
    <xf numFmtId="168" fontId="0" fillId="0" borderId="0" xfId="0" applyNumberFormat="1" applyAlignment="1">
      <alignment/>
    </xf>
    <xf numFmtId="164" fontId="0" fillId="0" borderId="6" xfId="0" applyBorder="1" applyAlignment="1">
      <alignment/>
    </xf>
    <xf numFmtId="164" fontId="3" fillId="2" borderId="4" xfId="0" applyFont="1" applyFill="1" applyBorder="1" applyAlignment="1">
      <alignment horizontal="center" wrapText="1"/>
    </xf>
    <xf numFmtId="167" fontId="3" fillId="2" borderId="4" xfId="17" applyFont="1" applyFill="1" applyBorder="1" applyAlignment="1" applyProtection="1">
      <alignment horizontal="center" wrapText="1"/>
      <protection/>
    </xf>
    <xf numFmtId="167" fontId="3" fillId="2" borderId="4" xfId="17" applyFont="1" applyFill="1" applyBorder="1" applyAlignment="1" applyProtection="1">
      <alignment horizontal="left" wrapText="1"/>
      <protection/>
    </xf>
    <xf numFmtId="167" fontId="3" fillId="2" borderId="5" xfId="17" applyFont="1" applyFill="1" applyBorder="1" applyAlignment="1" applyProtection="1">
      <alignment horizontal="left" wrapText="1"/>
      <protection/>
    </xf>
    <xf numFmtId="164" fontId="4" fillId="3" borderId="7" xfId="0" applyFont="1" applyFill="1" applyBorder="1" applyAlignment="1">
      <alignment horizontal="center" wrapText="1"/>
    </xf>
    <xf numFmtId="164" fontId="4" fillId="3" borderId="8" xfId="0" applyFont="1" applyFill="1" applyBorder="1" applyAlignment="1">
      <alignment horizontal="center" wrapText="1"/>
    </xf>
    <xf numFmtId="164" fontId="4" fillId="3" borderId="8" xfId="0" applyFont="1" applyFill="1" applyBorder="1" applyAlignment="1">
      <alignment wrapText="1"/>
    </xf>
    <xf numFmtId="169" fontId="4" fillId="3" borderId="8" xfId="0" applyNumberFormat="1" applyFont="1" applyFill="1" applyBorder="1" applyAlignment="1">
      <alignment horizontal="left" wrapText="1"/>
    </xf>
    <xf numFmtId="169" fontId="4" fillId="3" borderId="9" xfId="0" applyNumberFormat="1" applyFont="1" applyFill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justify" vertical="center" wrapText="1"/>
    </xf>
    <xf numFmtId="164" fontId="0" fillId="0" borderId="0" xfId="0" applyFont="1" applyAlignment="1">
      <alignment horizontal="left" wrapText="1"/>
    </xf>
    <xf numFmtId="164" fontId="5" fillId="4" borderId="0" xfId="0" applyFont="1" applyFill="1" applyBorder="1" applyAlignment="1">
      <alignment horizontal="left" vertical="center" wrapText="1"/>
    </xf>
    <xf numFmtId="170" fontId="6" fillId="4" borderId="0" xfId="0" applyNumberFormat="1" applyFont="1" applyFill="1" applyBorder="1" applyAlignment="1">
      <alignment horizontal="center" vertical="center" wrapText="1"/>
    </xf>
    <xf numFmtId="171" fontId="6" fillId="2" borderId="0" xfId="0" applyNumberFormat="1" applyFont="1" applyFill="1" applyBorder="1" applyAlignment="1">
      <alignment horizontal="center" vertical="center" wrapText="1"/>
    </xf>
    <xf numFmtId="172" fontId="6" fillId="2" borderId="0" xfId="19" applyNumberFormat="1" applyFont="1" applyFill="1" applyBorder="1" applyAlignment="1" applyProtection="1">
      <alignment horizontal="center" vertical="center" wrapText="1"/>
      <protection/>
    </xf>
    <xf numFmtId="164" fontId="7" fillId="4" borderId="0" xfId="0" applyFont="1" applyFill="1" applyBorder="1" applyAlignment="1">
      <alignment horizontal="left" vertical="center" wrapText="1"/>
    </xf>
    <xf numFmtId="164" fontId="5" fillId="4" borderId="0" xfId="0" applyFont="1" applyFill="1" applyAlignment="1">
      <alignment horizontal="center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 horizontal="center" vertical="center" wrapText="1"/>
    </xf>
    <xf numFmtId="164" fontId="3" fillId="4" borderId="10" xfId="0" applyFont="1" applyFill="1" applyBorder="1" applyAlignment="1">
      <alignment horizontal="left" vertical="center" wrapText="1"/>
    </xf>
    <xf numFmtId="164" fontId="3" fillId="0" borderId="11" xfId="0" applyFont="1" applyBorder="1" applyAlignment="1">
      <alignment/>
    </xf>
    <xf numFmtId="164" fontId="3" fillId="4" borderId="11" xfId="0" applyFont="1" applyFill="1" applyBorder="1" applyAlignment="1">
      <alignment vertical="center" wrapText="1"/>
    </xf>
    <xf numFmtId="164" fontId="3" fillId="4" borderId="12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left" vertical="center" wrapText="1"/>
    </xf>
    <xf numFmtId="164" fontId="9" fillId="4" borderId="0" xfId="0" applyFont="1" applyFill="1" applyBorder="1" applyAlignment="1">
      <alignment horizontal="left" vertical="center" wrapText="1"/>
    </xf>
    <xf numFmtId="164" fontId="5" fillId="4" borderId="0" xfId="0" applyFont="1" applyFill="1" applyBorder="1" applyAlignment="1">
      <alignment horizontal="center" vertical="center" wrapText="1"/>
    </xf>
    <xf numFmtId="164" fontId="3" fillId="4" borderId="4" xfId="0" applyFont="1" applyFill="1" applyBorder="1" applyAlignment="1">
      <alignment horizontal="center" vertical="center" wrapText="1"/>
    </xf>
    <xf numFmtId="164" fontId="0" fillId="4" borderId="4" xfId="0" applyFont="1" applyFill="1" applyBorder="1" applyAlignment="1">
      <alignment horizontal="left" vertical="center" wrapText="1"/>
    </xf>
    <xf numFmtId="173" fontId="0" fillId="4" borderId="12" xfId="0" applyNumberFormat="1" applyFont="1" applyFill="1" applyBorder="1" applyAlignment="1">
      <alignment horizontal="center" vertical="center" wrapText="1"/>
    </xf>
    <xf numFmtId="164" fontId="0" fillId="4" borderId="12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0" fillId="4" borderId="4" xfId="0" applyFont="1" applyFill="1" applyBorder="1" applyAlignment="1">
      <alignment vertical="center" wrapText="1"/>
    </xf>
    <xf numFmtId="164" fontId="0" fillId="4" borderId="4" xfId="0" applyFont="1" applyFill="1" applyBorder="1" applyAlignment="1">
      <alignment horizontal="center" vertical="center" wrapText="1"/>
    </xf>
    <xf numFmtId="164" fontId="10" fillId="4" borderId="4" xfId="0" applyFont="1" applyFill="1" applyBorder="1" applyAlignment="1">
      <alignment horizontal="center" vertical="center" wrapText="1"/>
    </xf>
    <xf numFmtId="166" fontId="0" fillId="4" borderId="12" xfId="15" applyFont="1" applyFill="1" applyBorder="1" applyAlignment="1" applyProtection="1">
      <alignment horizontal="center" vertical="center" wrapText="1"/>
      <protection/>
    </xf>
    <xf numFmtId="167" fontId="0" fillId="4" borderId="12" xfId="17" applyFont="1" applyFill="1" applyBorder="1" applyAlignment="1" applyProtection="1">
      <alignment horizontal="left" vertical="center" wrapText="1"/>
      <protection/>
    </xf>
    <xf numFmtId="173" fontId="0" fillId="4" borderId="12" xfId="15" applyNumberFormat="1" applyFont="1" applyFill="1" applyBorder="1" applyAlignment="1" applyProtection="1">
      <alignment horizontal="center" vertical="center" wrapText="1"/>
      <protection/>
    </xf>
    <xf numFmtId="164" fontId="0" fillId="4" borderId="0" xfId="0" applyFont="1" applyFill="1" applyBorder="1" applyAlignment="1">
      <alignment horizontal="center" vertical="center" wrapText="1"/>
    </xf>
    <xf numFmtId="164" fontId="0" fillId="4" borderId="0" xfId="0" applyFont="1" applyFill="1" applyBorder="1" applyAlignment="1">
      <alignment horizontal="left" vertical="center" wrapText="1"/>
    </xf>
    <xf numFmtId="173" fontId="0" fillId="4" borderId="0" xfId="15" applyNumberFormat="1" applyFont="1" applyFill="1" applyBorder="1" applyAlignment="1" applyProtection="1">
      <alignment horizontal="center" vertical="center" wrapText="1"/>
      <protection/>
    </xf>
    <xf numFmtId="164" fontId="9" fillId="4" borderId="0" xfId="0" applyFont="1" applyFill="1" applyBorder="1" applyAlignment="1">
      <alignment horizontal="center" vertical="center" wrapText="1"/>
    </xf>
    <xf numFmtId="172" fontId="3" fillId="2" borderId="4" xfId="19" applyNumberFormat="1" applyFont="1" applyFill="1" applyBorder="1" applyAlignment="1" applyProtection="1">
      <alignment horizontal="center" vertical="center" wrapText="1"/>
      <protection/>
    </xf>
    <xf numFmtId="172" fontId="0" fillId="4" borderId="4" xfId="19" applyNumberFormat="1" applyFont="1" applyFill="1" applyBorder="1" applyAlignment="1" applyProtection="1">
      <alignment horizontal="center" vertical="center" wrapText="1"/>
      <protection/>
    </xf>
    <xf numFmtId="167" fontId="0" fillId="4" borderId="4" xfId="17" applyFont="1" applyFill="1" applyBorder="1" applyAlignment="1" applyProtection="1">
      <alignment horizontal="left" vertical="center" wrapText="1"/>
      <protection/>
    </xf>
    <xf numFmtId="167" fontId="3" fillId="5" borderId="4" xfId="17" applyFont="1" applyFill="1" applyBorder="1" applyAlignment="1" applyProtection="1">
      <alignment horizontal="left" vertical="center" wrapText="1"/>
      <protection/>
    </xf>
    <xf numFmtId="167" fontId="3" fillId="4" borderId="0" xfId="17" applyFont="1" applyFill="1" applyBorder="1" applyAlignment="1" applyProtection="1">
      <alignment horizontal="left" vertical="center" wrapText="1"/>
      <protection/>
    </xf>
    <xf numFmtId="164" fontId="6" fillId="4" borderId="0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left" vertical="center" wrapText="1"/>
    </xf>
    <xf numFmtId="164" fontId="0" fillId="4" borderId="4" xfId="0" applyFont="1" applyFill="1" applyBorder="1" applyAlignment="1">
      <alignment horizontal="center" vertical="center"/>
    </xf>
    <xf numFmtId="164" fontId="0" fillId="4" borderId="4" xfId="0" applyFont="1" applyFill="1" applyBorder="1" applyAlignment="1">
      <alignment horizontal="left" vertical="center"/>
    </xf>
    <xf numFmtId="164" fontId="3" fillId="4" borderId="4" xfId="0" applyFont="1" applyFill="1" applyBorder="1" applyAlignment="1">
      <alignment horizontal="center" vertical="center"/>
    </xf>
    <xf numFmtId="172" fontId="3" fillId="4" borderId="4" xfId="19" applyNumberFormat="1" applyFont="1" applyFill="1" applyBorder="1" applyAlignment="1" applyProtection="1">
      <alignment horizontal="center" vertical="center" wrapText="1"/>
      <protection/>
    </xf>
    <xf numFmtId="167" fontId="3" fillId="4" borderId="4" xfId="17" applyFont="1" applyFill="1" applyBorder="1" applyAlignment="1" applyProtection="1">
      <alignment horizontal="left" vertical="center" wrapText="1"/>
      <protection/>
    </xf>
    <xf numFmtId="172" fontId="3" fillId="4" borderId="0" xfId="19" applyNumberFormat="1" applyFont="1" applyFill="1" applyBorder="1" applyAlignment="1" applyProtection="1">
      <alignment horizontal="center" vertical="center" wrapText="1"/>
      <protection/>
    </xf>
    <xf numFmtId="167" fontId="0" fillId="4" borderId="4" xfId="17" applyNumberFormat="1" applyFont="1" applyFill="1" applyBorder="1" applyAlignment="1" applyProtection="1">
      <alignment horizontal="left" vertical="center" wrapText="1"/>
      <protection/>
    </xf>
    <xf numFmtId="167" fontId="3" fillId="5" borderId="4" xfId="17" applyNumberFormat="1" applyFont="1" applyFill="1" applyBorder="1" applyAlignment="1" applyProtection="1">
      <alignment horizontal="left" vertical="center" wrapText="1"/>
      <protection/>
    </xf>
    <xf numFmtId="164" fontId="6" fillId="4" borderId="0" xfId="0" applyFont="1" applyFill="1" applyAlignment="1">
      <alignment horizontal="center" vertical="center" wrapText="1"/>
    </xf>
    <xf numFmtId="167" fontId="3" fillId="4" borderId="0" xfId="17" applyNumberFormat="1" applyFont="1" applyFill="1" applyBorder="1" applyAlignment="1" applyProtection="1">
      <alignment horizontal="left" vertical="center" wrapText="1"/>
      <protection/>
    </xf>
    <xf numFmtId="164" fontId="3" fillId="2" borderId="12" xfId="0" applyFont="1" applyFill="1" applyBorder="1" applyAlignment="1">
      <alignment horizontal="center" vertical="center" wrapText="1"/>
    </xf>
    <xf numFmtId="174" fontId="0" fillId="4" borderId="4" xfId="0" applyNumberFormat="1" applyFont="1" applyFill="1" applyBorder="1" applyAlignment="1">
      <alignment vertical="center" wrapText="1"/>
    </xf>
    <xf numFmtId="167" fontId="5" fillId="4" borderId="0" xfId="17" applyFont="1" applyFill="1" applyBorder="1" applyAlignment="1" applyProtection="1">
      <alignment horizontal="center" vertical="center" wrapText="1"/>
      <protection/>
    </xf>
    <xf numFmtId="167" fontId="3" fillId="5" borderId="12" xfId="17" applyFont="1" applyFill="1" applyBorder="1" applyAlignment="1" applyProtection="1">
      <alignment horizontal="left" vertical="center" wrapText="1"/>
      <protection/>
    </xf>
    <xf numFmtId="164" fontId="0" fillId="4" borderId="4" xfId="0" applyFont="1" applyFill="1" applyBorder="1" applyAlignment="1">
      <alignment horizontal="justify" wrapText="1"/>
    </xf>
    <xf numFmtId="167" fontId="11" fillId="4" borderId="4" xfId="17" applyFont="1" applyFill="1" applyBorder="1" applyAlignment="1" applyProtection="1">
      <alignment horizontal="left" vertical="center" wrapText="1"/>
      <protection/>
    </xf>
    <xf numFmtId="167" fontId="0" fillId="4" borderId="6" xfId="17" applyFont="1" applyFill="1" applyBorder="1" applyAlignment="1" applyProtection="1">
      <alignment horizontal="left" vertical="center" wrapText="1"/>
      <protection/>
    </xf>
    <xf numFmtId="172" fontId="0" fillId="4" borderId="10" xfId="19" applyNumberFormat="1" applyFont="1" applyFill="1" applyBorder="1" applyAlignment="1" applyProtection="1">
      <alignment horizontal="center" vertical="center" wrapText="1"/>
      <protection/>
    </xf>
    <xf numFmtId="175" fontId="11" fillId="0" borderId="4" xfId="0" applyNumberFormat="1" applyFont="1" applyBorder="1" applyAlignment="1">
      <alignment/>
    </xf>
    <xf numFmtId="167" fontId="0" fillId="4" borderId="13" xfId="17" applyFont="1" applyFill="1" applyBorder="1" applyAlignment="1" applyProtection="1">
      <alignment horizontal="left" vertical="center" wrapText="1"/>
      <protection/>
    </xf>
    <xf numFmtId="175" fontId="0" fillId="0" borderId="4" xfId="0" applyNumberFormat="1" applyFont="1" applyBorder="1" applyAlignment="1">
      <alignment/>
    </xf>
    <xf numFmtId="164" fontId="0" fillId="4" borderId="4" xfId="19" applyNumberFormat="1" applyFont="1" applyFill="1" applyBorder="1" applyAlignment="1" applyProtection="1">
      <alignment horizontal="center" vertical="center" wrapText="1"/>
      <protection/>
    </xf>
    <xf numFmtId="176" fontId="0" fillId="4" borderId="4" xfId="1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ont="1" applyBorder="1" applyAlignment="1">
      <alignment horizontal="left"/>
    </xf>
    <xf numFmtId="164" fontId="11" fillId="4" borderId="4" xfId="1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3" fillId="4" borderId="4" xfId="19" applyNumberFormat="1" applyFont="1" applyFill="1" applyBorder="1" applyAlignment="1" applyProtection="1">
      <alignment horizontal="center" vertical="center" wrapText="1"/>
      <protection/>
    </xf>
    <xf numFmtId="164" fontId="3" fillId="4" borderId="6" xfId="0" applyFont="1" applyFill="1" applyBorder="1" applyAlignment="1">
      <alignment horizontal="center" vertical="center" wrapText="1"/>
    </xf>
    <xf numFmtId="172" fontId="3" fillId="4" borderId="6" xfId="19" applyNumberFormat="1" applyFont="1" applyFill="1" applyBorder="1" applyAlignment="1" applyProtection="1">
      <alignment horizontal="center" vertical="center" wrapText="1"/>
      <protection/>
    </xf>
    <xf numFmtId="167" fontId="3" fillId="5" borderId="6" xfId="17" applyFont="1" applyFill="1" applyBorder="1" applyAlignment="1" applyProtection="1">
      <alignment horizontal="left" vertical="center" wrapText="1"/>
      <protection/>
    </xf>
    <xf numFmtId="164" fontId="3" fillId="3" borderId="4" xfId="20" applyFont="1" applyFill="1" applyBorder="1" applyAlignment="1">
      <alignment horizontal="center" vertical="center"/>
      <protection/>
    </xf>
    <xf numFmtId="164" fontId="3" fillId="2" borderId="4" xfId="19" applyNumberFormat="1" applyFont="1" applyFill="1" applyBorder="1" applyAlignment="1" applyProtection="1">
      <alignment horizontal="center" vertical="center" wrapText="1"/>
      <protection/>
    </xf>
    <xf numFmtId="164" fontId="3" fillId="4" borderId="4" xfId="0" applyFont="1" applyFill="1" applyBorder="1" applyAlignment="1">
      <alignment horizontal="left" vertical="center" wrapText="1"/>
    </xf>
    <xf numFmtId="164" fontId="3" fillId="4" borderId="4" xfId="0" applyFont="1" applyFill="1" applyBorder="1" applyAlignment="1">
      <alignment horizontal="center" vertical="top" wrapText="1"/>
    </xf>
    <xf numFmtId="172" fontId="3" fillId="4" borderId="4" xfId="0" applyNumberFormat="1" applyFont="1" applyFill="1" applyBorder="1" applyAlignment="1">
      <alignment horizontal="center" vertical="center" wrapText="1"/>
    </xf>
    <xf numFmtId="172" fontId="0" fillId="4" borderId="4" xfId="0" applyNumberFormat="1" applyFont="1" applyFill="1" applyBorder="1" applyAlignment="1">
      <alignment horizontal="center" vertical="center" wrapText="1"/>
    </xf>
    <xf numFmtId="167" fontId="5" fillId="4" borderId="0" xfId="0" applyNumberFormat="1" applyFont="1" applyFill="1" applyAlignment="1">
      <alignment horizontal="center" vertical="center" wrapText="1"/>
    </xf>
    <xf numFmtId="172" fontId="3" fillId="4" borderId="0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3" borderId="4" xfId="0" applyFont="1" applyFill="1" applyBorder="1" applyAlignment="1">
      <alignment horizontal="center" vertical="center" wrapText="1"/>
    </xf>
    <xf numFmtId="167" fontId="6" fillId="4" borderId="0" xfId="0" applyNumberFormat="1" applyFont="1" applyFill="1" applyAlignment="1">
      <alignment horizontal="center" vertical="center" wrapText="1"/>
    </xf>
    <xf numFmtId="167" fontId="3" fillId="4" borderId="4" xfId="17" applyNumberFormat="1" applyFont="1" applyFill="1" applyBorder="1" applyAlignment="1" applyProtection="1">
      <alignment horizontal="left" vertical="center" wrapText="1"/>
      <protection/>
    </xf>
    <xf numFmtId="164" fontId="0" fillId="4" borderId="0" xfId="0" applyFill="1" applyAlignment="1">
      <alignment/>
    </xf>
    <xf numFmtId="164" fontId="9" fillId="4" borderId="4" xfId="0" applyFont="1" applyFill="1" applyBorder="1" applyAlignment="1">
      <alignment horizontal="center" vertical="center" wrapText="1"/>
    </xf>
    <xf numFmtId="167" fontId="9" fillId="4" borderId="4" xfId="17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orcentagem 2" xfId="21"/>
    <cellStyle name="Separador de milhares 2" xfId="22"/>
    <cellStyle name="Título 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AppData\Local\Microsoft\Windows\Temporary%20Internet%20Files\Content.Outlook\S3ZY72PD\Planilha%20EBSE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Secretariado"/>
      <sheetName val="Tec Secretariado"/>
      <sheetName val="Recepcionista"/>
      <sheetName val="Continuos"/>
      <sheetName val="Carregador"/>
      <sheetName val="Almoxarife"/>
      <sheetName val="Arquivista"/>
      <sheetName val="Auxiliar Arquivo"/>
      <sheetName val="Encargos"/>
      <sheetName val="Uniforme"/>
      <sheetName val="Custo empresa"/>
    </sheetNames>
    <sheetDataSet>
      <sheetData sheetId="3">
        <row r="8">
          <cell r="A8" t="str">
            <v>Recepcionista</v>
          </cell>
          <cell r="D8">
            <v>9</v>
          </cell>
        </row>
        <row r="12">
          <cell r="C12">
            <v>1289.77</v>
          </cell>
        </row>
      </sheetData>
      <sheetData sheetId="4">
        <row r="8">
          <cell r="A8" t="str">
            <v>Continuos</v>
          </cell>
          <cell r="D8">
            <v>8</v>
          </cell>
        </row>
        <row r="12">
          <cell r="C12">
            <v>873.6</v>
          </cell>
        </row>
      </sheetData>
      <sheetData sheetId="5">
        <row r="8">
          <cell r="A8" t="str">
            <v>Carregador</v>
          </cell>
          <cell r="D8">
            <v>2</v>
          </cell>
        </row>
        <row r="12">
          <cell r="C12">
            <v>873.6</v>
          </cell>
        </row>
      </sheetData>
      <sheetData sheetId="6">
        <row r="8">
          <cell r="A8" t="str">
            <v>Almoxarife</v>
          </cell>
        </row>
        <row r="12">
          <cell r="C12">
            <v>1289.77</v>
          </cell>
        </row>
      </sheetData>
      <sheetData sheetId="7">
        <row r="8">
          <cell r="A8" t="str">
            <v>Arquivista</v>
          </cell>
          <cell r="D8">
            <v>4</v>
          </cell>
        </row>
        <row r="12">
          <cell r="C12">
            <v>2591.96</v>
          </cell>
        </row>
      </sheetData>
      <sheetData sheetId="8">
        <row r="8">
          <cell r="A8" t="str">
            <v>Auxiliar de Arquivo</v>
          </cell>
          <cell r="D8">
            <v>12</v>
          </cell>
        </row>
        <row r="12">
          <cell r="C12">
            <v>873.6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58"/>
  <sheetViews>
    <sheetView showGridLines="0" workbookViewId="0" topLeftCell="A7">
      <selection activeCell="H38" sqref="H38"/>
    </sheetView>
  </sheetViews>
  <sheetFormatPr defaultColWidth="9.140625" defaultRowHeight="12.75"/>
  <cols>
    <col min="1" max="1" width="10.421875" style="0" customWidth="1"/>
    <col min="2" max="7" width="0" style="0" hidden="1" customWidth="1"/>
    <col min="8" max="8" width="12.00390625" style="0" customWidth="1"/>
    <col min="9" max="9" width="30.00390625" style="0" customWidth="1"/>
    <col min="10" max="10" width="10.421875" style="0" customWidth="1"/>
    <col min="11" max="11" width="18.00390625" style="0" customWidth="1"/>
    <col min="12" max="12" width="21.421875" style="0" customWidth="1"/>
    <col min="13" max="13" width="22.57421875" style="0" customWidth="1"/>
    <col min="14" max="14" width="26.28125" style="0" customWidth="1"/>
    <col min="15" max="15" width="10.140625" style="0" customWidth="1"/>
    <col min="17" max="17" width="14.00390625" style="0" customWidth="1"/>
  </cols>
  <sheetData>
    <row r="6" spans="10:15" ht="12.75">
      <c r="J6" s="1"/>
      <c r="K6" s="1"/>
      <c r="L6" s="1"/>
      <c r="M6" s="1"/>
      <c r="N6" s="1"/>
      <c r="O6" s="1"/>
    </row>
    <row r="10" spans="8:15" ht="15">
      <c r="H10" s="2" t="s">
        <v>0</v>
      </c>
      <c r="I10" s="2"/>
      <c r="J10" s="2"/>
      <c r="K10" s="2"/>
      <c r="L10" s="2"/>
      <c r="M10" s="2"/>
      <c r="N10" s="2"/>
      <c r="O10" s="3"/>
    </row>
    <row r="11" spans="8:16" ht="15">
      <c r="H11" s="2" t="s">
        <v>1</v>
      </c>
      <c r="I11" s="2"/>
      <c r="J11" s="2"/>
      <c r="K11" s="2"/>
      <c r="L11" s="2"/>
      <c r="M11" s="2"/>
      <c r="N11" s="2"/>
      <c r="O11" s="3"/>
      <c r="P11" s="4"/>
    </row>
    <row r="12" spans="8:16" ht="15">
      <c r="H12" s="2" t="s">
        <v>2</v>
      </c>
      <c r="I12" s="2"/>
      <c r="J12" s="2"/>
      <c r="K12" s="2"/>
      <c r="L12" s="2"/>
      <c r="M12" s="2"/>
      <c r="N12" s="2"/>
      <c r="O12" s="5"/>
      <c r="P12" s="5"/>
    </row>
    <row r="13" spans="8:15" ht="15">
      <c r="H13" s="6"/>
      <c r="I13" s="6"/>
      <c r="J13" s="7"/>
      <c r="K13" s="7"/>
      <c r="L13" s="7"/>
      <c r="M13" s="7"/>
      <c r="N13" s="7"/>
      <c r="O13" s="8"/>
    </row>
    <row r="14" spans="8:16" ht="12.75">
      <c r="H14" s="9" t="s">
        <v>3</v>
      </c>
      <c r="I14" s="9"/>
      <c r="J14" s="9"/>
      <c r="K14" s="9"/>
      <c r="L14" s="9"/>
      <c r="M14" s="9"/>
      <c r="N14" s="9"/>
      <c r="O14" s="5"/>
      <c r="P14" s="5"/>
    </row>
    <row r="15" spans="9:16" ht="12.75">
      <c r="I15" s="3"/>
      <c r="J15" s="3"/>
      <c r="K15" s="3"/>
      <c r="L15" s="3"/>
      <c r="M15" s="3"/>
      <c r="N15" s="3"/>
      <c r="O15" s="3"/>
      <c r="P15" s="3"/>
    </row>
    <row r="16" spans="8:16" ht="39.75" customHeight="1">
      <c r="H16" s="10" t="s">
        <v>4</v>
      </c>
      <c r="I16" s="10"/>
      <c r="J16" s="10"/>
      <c r="K16" s="10"/>
      <c r="L16" s="10"/>
      <c r="M16" s="10"/>
      <c r="N16" s="10"/>
      <c r="O16" s="11"/>
      <c r="P16" s="11"/>
    </row>
    <row r="17" spans="10:16" ht="12.75">
      <c r="J17" s="12"/>
      <c r="K17" s="12"/>
      <c r="L17" s="12"/>
      <c r="M17" s="12"/>
      <c r="N17" s="12"/>
      <c r="O17" s="12"/>
      <c r="P17" s="12"/>
    </row>
    <row r="18" spans="1:16" ht="33.75" customHeight="1">
      <c r="A18" s="13" t="s">
        <v>5</v>
      </c>
      <c r="B18" s="13"/>
      <c r="C18" s="14"/>
      <c r="D18" s="14"/>
      <c r="E18" s="14"/>
      <c r="F18" s="14"/>
      <c r="G18" s="14"/>
      <c r="H18" s="13" t="s">
        <v>6</v>
      </c>
      <c r="I18" s="13"/>
      <c r="J18" s="13" t="s">
        <v>7</v>
      </c>
      <c r="K18" s="13" t="s">
        <v>8</v>
      </c>
      <c r="L18" s="13" t="s">
        <v>9</v>
      </c>
      <c r="M18" s="13" t="s">
        <v>10</v>
      </c>
      <c r="N18" s="15" t="s">
        <v>11</v>
      </c>
      <c r="P18" s="12"/>
    </row>
    <row r="19" spans="1:17" ht="12.75" customHeight="1">
      <c r="A19" s="16">
        <v>2</v>
      </c>
      <c r="B19" s="17"/>
      <c r="C19" s="17"/>
      <c r="D19" s="17"/>
      <c r="E19" s="17"/>
      <c r="F19" s="17"/>
      <c r="G19" s="17"/>
      <c r="H19" s="18">
        <f>'[1]Recepcionista'!A8</f>
        <v>0</v>
      </c>
      <c r="I19" s="18"/>
      <c r="J19" s="18">
        <f>'[1]Recepcionista'!D8</f>
        <v>9</v>
      </c>
      <c r="K19" s="19">
        <f>'[1]Recepcionista'!C12</f>
        <v>1289.77</v>
      </c>
      <c r="L19" s="19" t="e">
        <f>#REF!</f>
        <v>#REF!</v>
      </c>
      <c r="M19" s="20" t="e">
        <f aca="true" t="shared" si="0" ref="M19:M24">L19*J19</f>
        <v>#REF!</v>
      </c>
      <c r="N19" s="21" t="e">
        <f aca="true" t="shared" si="1" ref="N19:N24">M19*12</f>
        <v>#REF!</v>
      </c>
      <c r="P19" s="12"/>
      <c r="Q19" s="22">
        <f aca="true" t="shared" si="2" ref="Q19:Q24">K19*J19</f>
        <v>11607.93</v>
      </c>
    </row>
    <row r="20" spans="1:17" ht="12.75" customHeight="1">
      <c r="A20" s="16"/>
      <c r="B20" s="17"/>
      <c r="C20" s="17"/>
      <c r="D20" s="17"/>
      <c r="E20" s="17"/>
      <c r="F20" s="17"/>
      <c r="G20" s="17"/>
      <c r="H20" s="18">
        <f>'[1]Continuos'!A8</f>
        <v>0</v>
      </c>
      <c r="I20" s="18"/>
      <c r="J20" s="18">
        <f>'[1]Continuos'!D8</f>
        <v>8</v>
      </c>
      <c r="K20" s="19">
        <f>'[1]Continuos'!C12</f>
        <v>873.6</v>
      </c>
      <c r="L20" s="19" t="e">
        <f>#REF!</f>
        <v>#REF!</v>
      </c>
      <c r="M20" s="20" t="e">
        <f t="shared" si="0"/>
        <v>#REF!</v>
      </c>
      <c r="N20" s="21" t="e">
        <f t="shared" si="1"/>
        <v>#REF!</v>
      </c>
      <c r="P20" s="12"/>
      <c r="Q20" s="22">
        <f t="shared" si="2"/>
        <v>6988.8</v>
      </c>
    </row>
    <row r="21" spans="1:17" ht="12.75" customHeight="1">
      <c r="A21" s="16"/>
      <c r="B21" s="17"/>
      <c r="C21" s="17"/>
      <c r="D21" s="17"/>
      <c r="E21" s="17"/>
      <c r="F21" s="17"/>
      <c r="G21" s="17"/>
      <c r="H21" s="18">
        <f>'[1]Carregador'!A8</f>
        <v>0</v>
      </c>
      <c r="I21" s="18"/>
      <c r="J21" s="18">
        <f>'[1]Carregador'!D8</f>
        <v>2</v>
      </c>
      <c r="K21" s="19">
        <f>'[1]Carregador'!C12</f>
        <v>873.6</v>
      </c>
      <c r="L21" s="19" t="e">
        <f>#REF!</f>
        <v>#REF!</v>
      </c>
      <c r="M21" s="20" t="e">
        <f t="shared" si="0"/>
        <v>#REF!</v>
      </c>
      <c r="N21" s="21" t="e">
        <f t="shared" si="1"/>
        <v>#REF!</v>
      </c>
      <c r="P21" s="12"/>
      <c r="Q21" s="22">
        <f t="shared" si="2"/>
        <v>1747.2</v>
      </c>
    </row>
    <row r="22" spans="1:17" ht="12.75" customHeight="1">
      <c r="A22" s="16"/>
      <c r="B22" s="17"/>
      <c r="C22" s="17"/>
      <c r="D22" s="17"/>
      <c r="E22" s="17"/>
      <c r="F22" s="17"/>
      <c r="G22" s="17"/>
      <c r="H22" s="18">
        <f>'[1]Almoxarife'!A8</f>
        <v>0</v>
      </c>
      <c r="I22" s="18"/>
      <c r="J22" s="18">
        <v>6</v>
      </c>
      <c r="K22" s="19">
        <f>'[1]Almoxarife'!C12</f>
        <v>1289.77</v>
      </c>
      <c r="L22" s="19" t="e">
        <f>#REF!</f>
        <v>#REF!</v>
      </c>
      <c r="M22" s="20" t="e">
        <f t="shared" si="0"/>
        <v>#REF!</v>
      </c>
      <c r="N22" s="21" t="e">
        <f t="shared" si="1"/>
        <v>#REF!</v>
      </c>
      <c r="P22" s="12"/>
      <c r="Q22" s="22">
        <f t="shared" si="2"/>
        <v>7738.62</v>
      </c>
    </row>
    <row r="23" spans="1:17" ht="12.75" customHeight="1">
      <c r="A23" s="16"/>
      <c r="B23" s="17"/>
      <c r="C23" s="17"/>
      <c r="D23" s="17"/>
      <c r="E23" s="17"/>
      <c r="F23" s="17"/>
      <c r="G23" s="17"/>
      <c r="H23" s="18">
        <f>'[1]Arquivista'!A8</f>
        <v>0</v>
      </c>
      <c r="I23" s="18"/>
      <c r="J23" s="18">
        <f>'[1]Arquivista'!D8</f>
        <v>4</v>
      </c>
      <c r="K23" s="19">
        <f>'[1]Arquivista'!C12</f>
        <v>2591.96</v>
      </c>
      <c r="L23" s="19" t="e">
        <f>#REF!</f>
        <v>#REF!</v>
      </c>
      <c r="M23" s="20" t="e">
        <f t="shared" si="0"/>
        <v>#REF!</v>
      </c>
      <c r="N23" s="21" t="e">
        <f t="shared" si="1"/>
        <v>#REF!</v>
      </c>
      <c r="P23" s="12"/>
      <c r="Q23" s="22">
        <f t="shared" si="2"/>
        <v>10367.84</v>
      </c>
    </row>
    <row r="24" spans="1:17" ht="12.75" customHeight="1">
      <c r="A24" s="16"/>
      <c r="B24" s="17"/>
      <c r="C24" s="17"/>
      <c r="D24" s="17"/>
      <c r="E24" s="17"/>
      <c r="F24" s="17"/>
      <c r="G24" s="17"/>
      <c r="H24" s="18">
        <f>'[1]Auxiliar Arquivo'!A8</f>
        <v>0</v>
      </c>
      <c r="I24" s="18"/>
      <c r="J24" s="18">
        <f>'[1]Auxiliar Arquivo'!D8</f>
        <v>12</v>
      </c>
      <c r="K24" s="19">
        <f>'[1]Auxiliar Arquivo'!C12</f>
        <v>873.6</v>
      </c>
      <c r="L24" s="19" t="e">
        <f>#REF!</f>
        <v>#REF!</v>
      </c>
      <c r="M24" s="20" t="e">
        <f t="shared" si="0"/>
        <v>#REF!</v>
      </c>
      <c r="N24" s="21" t="e">
        <f t="shared" si="1"/>
        <v>#REF!</v>
      </c>
      <c r="P24" s="12"/>
      <c r="Q24" s="22">
        <f t="shared" si="2"/>
        <v>10483.2</v>
      </c>
    </row>
    <row r="25" spans="1:17" ht="13.5" customHeight="1">
      <c r="A25" s="16"/>
      <c r="B25" s="23"/>
      <c r="C25" s="23"/>
      <c r="D25" s="23"/>
      <c r="E25" s="23"/>
      <c r="F25" s="23"/>
      <c r="G25" s="23"/>
      <c r="H25" s="24" t="s">
        <v>12</v>
      </c>
      <c r="I25" s="24"/>
      <c r="J25" s="24">
        <f>SUM(J19:J24)</f>
        <v>41</v>
      </c>
      <c r="K25" s="25"/>
      <c r="L25" s="25"/>
      <c r="M25" s="26" t="e">
        <f>SUM(M19:M24)</f>
        <v>#REF!</v>
      </c>
      <c r="N25" s="27" t="e">
        <f>SUM(N19:N24)</f>
        <v>#REF!</v>
      </c>
      <c r="P25" s="12"/>
      <c r="Q25" s="22">
        <f>SUM(Q19:Q24)</f>
        <v>48933.590000000004</v>
      </c>
    </row>
    <row r="26" spans="1:17" ht="15.75" customHeight="1">
      <c r="A26" s="28" t="s">
        <v>13</v>
      </c>
      <c r="B26" s="28"/>
      <c r="C26" s="28"/>
      <c r="D26" s="28"/>
      <c r="E26" s="28"/>
      <c r="F26" s="28"/>
      <c r="G26" s="28"/>
      <c r="H26" s="28"/>
      <c r="I26" s="28"/>
      <c r="J26" s="29">
        <f>J25</f>
        <v>41</v>
      </c>
      <c r="K26" s="30"/>
      <c r="L26" s="30"/>
      <c r="M26" s="31" t="e">
        <f>M25</f>
        <v>#REF!</v>
      </c>
      <c r="N26" s="32" t="e">
        <f>N25</f>
        <v>#REF!</v>
      </c>
      <c r="P26" s="12"/>
      <c r="Q26" s="22"/>
    </row>
    <row r="27" spans="10:15" ht="12.75">
      <c r="J27" s="6"/>
      <c r="K27" s="33"/>
      <c r="L27" s="33"/>
      <c r="M27" s="33"/>
      <c r="N27" s="33"/>
      <c r="O27" s="33"/>
    </row>
    <row r="28" spans="8:15" ht="12.75">
      <c r="H28" s="34" t="s">
        <v>14</v>
      </c>
      <c r="J28" s="6"/>
      <c r="K28" s="35"/>
      <c r="L28" s="35"/>
      <c r="M28" s="35"/>
      <c r="N28" s="35"/>
      <c r="O28" s="35"/>
    </row>
    <row r="29" spans="8:16" ht="12.75">
      <c r="H29" s="36" t="s">
        <v>15</v>
      </c>
      <c r="I29" s="36"/>
      <c r="J29" s="36"/>
      <c r="K29" s="36"/>
      <c r="L29" s="36"/>
      <c r="M29" s="36"/>
      <c r="N29" s="36"/>
      <c r="O29" s="37"/>
      <c r="P29" s="37"/>
    </row>
    <row r="30" spans="8:16" ht="12.75">
      <c r="H30" s="36" t="s">
        <v>16</v>
      </c>
      <c r="I30" s="36"/>
      <c r="J30" s="36"/>
      <c r="K30" s="36"/>
      <c r="L30" s="36"/>
      <c r="M30" s="36"/>
      <c r="N30" s="36"/>
      <c r="O30" s="36"/>
      <c r="P30" s="36"/>
    </row>
    <row r="31" spans="8:16" ht="12.75">
      <c r="H31" s="36" t="s">
        <v>17</v>
      </c>
      <c r="I31" s="36"/>
      <c r="J31" s="36"/>
      <c r="K31" s="36"/>
      <c r="L31" s="36"/>
      <c r="M31" s="36"/>
      <c r="N31" s="36"/>
      <c r="O31" s="36"/>
      <c r="P31" s="36"/>
    </row>
    <row r="32" spans="8:16" ht="12.75">
      <c r="H32" s="36" t="s">
        <v>18</v>
      </c>
      <c r="I32" s="36"/>
      <c r="J32" s="36"/>
      <c r="K32" s="36"/>
      <c r="L32" s="36"/>
      <c r="M32" s="36"/>
      <c r="N32" s="36"/>
      <c r="O32" s="36"/>
      <c r="P32" s="36"/>
    </row>
    <row r="33" spans="8:16" ht="12.75">
      <c r="H33" s="36" t="s">
        <v>19</v>
      </c>
      <c r="I33" s="36"/>
      <c r="J33" s="36"/>
      <c r="K33" s="36"/>
      <c r="L33" s="36"/>
      <c r="M33" s="36"/>
      <c r="N33" s="36"/>
      <c r="O33" s="36"/>
      <c r="P33" s="36"/>
    </row>
    <row r="34" spans="8:16" ht="12.75">
      <c r="H34" s="36" t="s">
        <v>20</v>
      </c>
      <c r="I34" s="36"/>
      <c r="J34" s="36"/>
      <c r="K34" s="36"/>
      <c r="L34" s="36"/>
      <c r="M34" s="36"/>
      <c r="N34" s="36"/>
      <c r="O34" s="36"/>
      <c r="P34" s="36"/>
    </row>
    <row r="35" spans="8:16" ht="12.75">
      <c r="H35" s="36" t="s">
        <v>21</v>
      </c>
      <c r="I35" s="36"/>
      <c r="J35" s="36"/>
      <c r="K35" s="36"/>
      <c r="L35" s="36"/>
      <c r="M35" s="36"/>
      <c r="N35" s="36"/>
      <c r="O35" s="36"/>
      <c r="P35" s="36"/>
    </row>
    <row r="36" spans="8:16" ht="12.75">
      <c r="H36" s="36" t="s">
        <v>22</v>
      </c>
      <c r="I36" s="36"/>
      <c r="J36" s="36"/>
      <c r="K36" s="36"/>
      <c r="L36" s="36"/>
      <c r="M36" s="36"/>
      <c r="N36" s="36"/>
      <c r="O36" s="36"/>
      <c r="P36" s="36"/>
    </row>
    <row r="37" spans="8:16" ht="12.75">
      <c r="H37" s="38"/>
      <c r="I37" s="38"/>
      <c r="J37" s="38"/>
      <c r="K37" s="38"/>
      <c r="L37" s="38"/>
      <c r="M37" s="38"/>
      <c r="N37" s="38"/>
      <c r="O37" s="38"/>
      <c r="P37" s="38"/>
    </row>
    <row r="38" spans="8:16" ht="12.75">
      <c r="H38" s="9" t="s">
        <v>23</v>
      </c>
      <c r="I38" s="9"/>
      <c r="J38" s="9"/>
      <c r="K38" s="9"/>
      <c r="L38" s="9"/>
      <c r="M38" s="9"/>
      <c r="N38" s="9"/>
      <c r="O38" s="38"/>
      <c r="P38" s="38"/>
    </row>
    <row r="39" spans="8:16" ht="12.75" customHeight="1">
      <c r="H39" s="39" t="s">
        <v>24</v>
      </c>
      <c r="I39" s="39"/>
      <c r="J39" s="39"/>
      <c r="K39" s="39"/>
      <c r="L39" s="39"/>
      <c r="M39" s="39"/>
      <c r="N39" s="39"/>
      <c r="O39" s="38"/>
      <c r="P39" s="38"/>
    </row>
    <row r="40" spans="8:16" ht="12.75">
      <c r="H40" s="36" t="s">
        <v>25</v>
      </c>
      <c r="I40" s="36"/>
      <c r="J40" s="36"/>
      <c r="K40" s="36"/>
      <c r="L40" s="36"/>
      <c r="M40" s="36"/>
      <c r="N40" s="36"/>
      <c r="O40" s="38"/>
      <c r="P40" s="38"/>
    </row>
    <row r="41" spans="8:16" ht="12.75">
      <c r="H41" s="36" t="s">
        <v>26</v>
      </c>
      <c r="I41" s="36"/>
      <c r="J41" s="36"/>
      <c r="K41" s="36"/>
      <c r="L41" s="36"/>
      <c r="M41" s="36"/>
      <c r="N41" s="36"/>
      <c r="O41" s="38"/>
      <c r="P41" s="38"/>
    </row>
    <row r="42" spans="8:16" ht="12.75">
      <c r="H42" s="36"/>
      <c r="I42" s="36"/>
      <c r="J42" s="36"/>
      <c r="K42" s="36"/>
      <c r="L42" s="36"/>
      <c r="M42" s="36"/>
      <c r="N42" s="36"/>
      <c r="O42" s="38"/>
      <c r="P42" s="38"/>
    </row>
    <row r="43" spans="8:16" ht="12.75">
      <c r="H43" s="36" t="s">
        <v>27</v>
      </c>
      <c r="I43" s="36"/>
      <c r="J43" s="36"/>
      <c r="K43" s="36"/>
      <c r="L43" s="36"/>
      <c r="M43" s="36"/>
      <c r="N43" s="36"/>
      <c r="O43" s="36"/>
      <c r="P43" s="36"/>
    </row>
    <row r="44" spans="8:16" ht="12.75">
      <c r="H44" s="6"/>
      <c r="I44" s="36"/>
      <c r="J44" s="36"/>
      <c r="K44" s="36"/>
      <c r="L44" s="36"/>
      <c r="M44" s="36"/>
      <c r="N44" s="36"/>
      <c r="O44" s="36"/>
      <c r="P44" s="36"/>
    </row>
    <row r="45" spans="8:16" ht="12.75">
      <c r="H45" s="36" t="s">
        <v>28</v>
      </c>
      <c r="I45" s="36"/>
      <c r="J45" s="36"/>
      <c r="K45" s="36"/>
      <c r="L45" s="36"/>
      <c r="M45" s="36"/>
      <c r="N45" s="36"/>
      <c r="O45" s="36"/>
      <c r="P45" s="36"/>
    </row>
    <row r="46" spans="8:16" ht="12.75">
      <c r="H46" s="36" t="s">
        <v>29</v>
      </c>
      <c r="I46" s="36"/>
      <c r="J46" s="36"/>
      <c r="K46" s="36"/>
      <c r="L46" s="36"/>
      <c r="M46" s="36"/>
      <c r="N46" s="36"/>
      <c r="O46" s="36"/>
      <c r="P46" s="36"/>
    </row>
    <row r="47" spans="8:16" ht="12.75">
      <c r="H47" s="36" t="s">
        <v>30</v>
      </c>
      <c r="I47" s="36"/>
      <c r="J47" s="36"/>
      <c r="K47" s="36"/>
      <c r="L47" s="36"/>
      <c r="M47" s="36"/>
      <c r="N47" s="36"/>
      <c r="O47" s="36"/>
      <c r="P47" s="36"/>
    </row>
    <row r="48" spans="8:16" ht="12.75">
      <c r="H48" s="36" t="s">
        <v>31</v>
      </c>
      <c r="I48" s="36"/>
      <c r="J48" s="36"/>
      <c r="K48" s="36"/>
      <c r="L48" s="36"/>
      <c r="M48" s="36"/>
      <c r="N48" s="36"/>
      <c r="O48" s="36"/>
      <c r="P48" s="36"/>
    </row>
    <row r="49" spans="8:16" ht="47.25" customHeight="1">
      <c r="H49" s="10" t="s">
        <v>32</v>
      </c>
      <c r="I49" s="10"/>
      <c r="J49" s="10"/>
      <c r="K49" s="10"/>
      <c r="L49" s="10"/>
      <c r="M49" s="10"/>
      <c r="N49" s="10"/>
      <c r="O49" s="36"/>
      <c r="P49" s="36"/>
    </row>
    <row r="50" spans="8:16" ht="12.75">
      <c r="H50" s="40"/>
      <c r="I50" s="40"/>
      <c r="J50" s="40"/>
      <c r="K50" s="40"/>
      <c r="L50" s="40"/>
      <c r="M50" s="40"/>
      <c r="N50" s="40"/>
      <c r="O50" s="38"/>
      <c r="P50" s="38"/>
    </row>
    <row r="51" spans="8:16" ht="12.75">
      <c r="H51" s="36" t="s">
        <v>33</v>
      </c>
      <c r="I51" s="36"/>
      <c r="J51" s="36"/>
      <c r="K51" s="36"/>
      <c r="L51" s="36"/>
      <c r="M51" s="36"/>
      <c r="N51" s="36"/>
      <c r="O51" s="36"/>
      <c r="P51" s="36"/>
    </row>
    <row r="52" spans="9:16" ht="12.75">
      <c r="I52" s="36"/>
      <c r="J52" s="36"/>
      <c r="K52" s="36"/>
      <c r="L52" s="36"/>
      <c r="M52" s="36"/>
      <c r="N52" s="36"/>
      <c r="O52" s="36"/>
      <c r="P52" s="36"/>
    </row>
    <row r="53" spans="9:16" ht="12.75">
      <c r="I53" s="38"/>
      <c r="J53" s="38"/>
      <c r="K53" s="38"/>
      <c r="L53" s="38"/>
      <c r="M53" s="38"/>
      <c r="N53" s="38"/>
      <c r="O53" s="38"/>
      <c r="P53" s="38"/>
    </row>
    <row r="54" spans="9:16" ht="12.75">
      <c r="I54" s="36"/>
      <c r="J54" s="36"/>
      <c r="K54" s="36"/>
      <c r="L54" s="36"/>
      <c r="M54" s="36"/>
      <c r="N54" s="36"/>
      <c r="O54" s="36"/>
      <c r="P54" s="36"/>
    </row>
    <row r="55" spans="9:16" ht="12.75">
      <c r="I55" s="36"/>
      <c r="J55" s="36"/>
      <c r="K55" s="36"/>
      <c r="L55" s="36"/>
      <c r="M55" s="36"/>
      <c r="N55" s="36"/>
      <c r="O55" s="36"/>
      <c r="P55" s="36"/>
    </row>
    <row r="56" spans="8:16" ht="12.75">
      <c r="H56" s="36" t="s">
        <v>34</v>
      </c>
      <c r="I56" s="36"/>
      <c r="J56" s="36"/>
      <c r="K56" s="36"/>
      <c r="L56" s="36"/>
      <c r="M56" s="36"/>
      <c r="N56" s="36"/>
      <c r="O56" s="36"/>
      <c r="P56" s="36"/>
    </row>
    <row r="57" spans="8:16" ht="12.75">
      <c r="H57" s="36" t="s">
        <v>35</v>
      </c>
      <c r="I57" s="36"/>
      <c r="J57" s="36"/>
      <c r="K57" s="36"/>
      <c r="L57" s="36"/>
      <c r="M57" s="36"/>
      <c r="N57" s="36"/>
      <c r="O57" s="36"/>
      <c r="P57" s="36"/>
    </row>
    <row r="58" spans="8:16" ht="12.75">
      <c r="H58" s="36" t="s">
        <v>36</v>
      </c>
      <c r="I58" s="36"/>
      <c r="J58" s="36"/>
      <c r="K58" s="36"/>
      <c r="L58" s="36"/>
      <c r="M58" s="36"/>
      <c r="N58" s="36"/>
      <c r="O58" s="36"/>
      <c r="P58" s="36"/>
    </row>
  </sheetData>
  <sheetProtection selectLockedCells="1" selectUnlockedCells="1"/>
  <mergeCells count="65">
    <mergeCell ref="H10:N10"/>
    <mergeCell ref="H11:N11"/>
    <mergeCell ref="H12:N12"/>
    <mergeCell ref="H14:N14"/>
    <mergeCell ref="H16:N16"/>
    <mergeCell ref="A18:B18"/>
    <mergeCell ref="H18:I18"/>
    <mergeCell ref="A19:A25"/>
    <mergeCell ref="H19:I19"/>
    <mergeCell ref="H20:I20"/>
    <mergeCell ref="H21:I21"/>
    <mergeCell ref="H22:I22"/>
    <mergeCell ref="H23:I23"/>
    <mergeCell ref="H24:I24"/>
    <mergeCell ref="H25:I25"/>
    <mergeCell ref="A26:I26"/>
    <mergeCell ref="K27:O27"/>
    <mergeCell ref="H29:N29"/>
    <mergeCell ref="H30:N30"/>
    <mergeCell ref="O30:P30"/>
    <mergeCell ref="H31:N31"/>
    <mergeCell ref="O31:P31"/>
    <mergeCell ref="H32:N32"/>
    <mergeCell ref="O32:P32"/>
    <mergeCell ref="H33:N33"/>
    <mergeCell ref="O33:P33"/>
    <mergeCell ref="H34:N34"/>
    <mergeCell ref="O34:P34"/>
    <mergeCell ref="H35:N35"/>
    <mergeCell ref="O35:P35"/>
    <mergeCell ref="H36:N36"/>
    <mergeCell ref="O36:P36"/>
    <mergeCell ref="H38:N38"/>
    <mergeCell ref="H39:N39"/>
    <mergeCell ref="H40:N40"/>
    <mergeCell ref="H41:N41"/>
    <mergeCell ref="H42:N42"/>
    <mergeCell ref="H43:N43"/>
    <mergeCell ref="O43:P43"/>
    <mergeCell ref="I44:N44"/>
    <mergeCell ref="O44:P44"/>
    <mergeCell ref="H45:N45"/>
    <mergeCell ref="O45:P45"/>
    <mergeCell ref="H46:N46"/>
    <mergeCell ref="O46:P46"/>
    <mergeCell ref="H47:N47"/>
    <mergeCell ref="O47:P47"/>
    <mergeCell ref="H48:N48"/>
    <mergeCell ref="O48:P48"/>
    <mergeCell ref="H49:N49"/>
    <mergeCell ref="O49:P49"/>
    <mergeCell ref="H51:N51"/>
    <mergeCell ref="O51:P51"/>
    <mergeCell ref="I52:N52"/>
    <mergeCell ref="O52:P52"/>
    <mergeCell ref="I54:N54"/>
    <mergeCell ref="O54:P54"/>
    <mergeCell ref="I55:N55"/>
    <mergeCell ref="O55:P55"/>
    <mergeCell ref="H56:N56"/>
    <mergeCell ref="O56:P56"/>
    <mergeCell ref="H57:N57"/>
    <mergeCell ref="O57:P57"/>
    <mergeCell ref="H58:N58"/>
    <mergeCell ref="O58:P5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2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SheetLayoutView="100" workbookViewId="0" topLeftCell="A1">
      <selection activeCell="D13" sqref="D13"/>
    </sheetView>
  </sheetViews>
  <sheetFormatPr defaultColWidth="9.140625" defaultRowHeight="12.75" customHeight="1"/>
  <cols>
    <col min="1" max="1" width="6.57421875" style="41" customWidth="1"/>
    <col min="2" max="2" width="35.8515625" style="41" customWidth="1"/>
    <col min="3" max="3" width="17.421875" style="42" customWidth="1"/>
    <col min="4" max="4" width="17.28125" style="43" customWidth="1"/>
    <col min="5" max="5" width="17.140625" style="44" customWidth="1"/>
    <col min="6" max="6" width="23.7109375" style="45" customWidth="1"/>
    <col min="7" max="7" width="12.28125" style="46" customWidth="1"/>
    <col min="8" max="8" width="10.00390625" style="46" customWidth="1"/>
    <col min="9" max="16384" width="9.140625" style="46" customWidth="1"/>
  </cols>
  <sheetData>
    <row r="1" spans="1:6" ht="13.5" customHeight="1">
      <c r="A1" s="47" t="s">
        <v>37</v>
      </c>
      <c r="B1" s="47"/>
      <c r="C1" s="47"/>
      <c r="D1" s="47"/>
      <c r="E1" s="47"/>
      <c r="F1" s="47"/>
    </row>
    <row r="2" spans="1:6" ht="13.5" customHeight="1">
      <c r="A2" s="48" t="s">
        <v>38</v>
      </c>
      <c r="B2" s="48"/>
      <c r="C2" s="48"/>
      <c r="D2" s="48"/>
      <c r="E2" s="48"/>
      <c r="F2" s="48"/>
    </row>
    <row r="3" spans="1:6" ht="13.5" customHeight="1">
      <c r="A3" s="49" t="s">
        <v>39</v>
      </c>
      <c r="B3" s="49"/>
      <c r="C3" s="50"/>
      <c r="D3" s="51"/>
      <c r="E3" s="51"/>
      <c r="F3" s="52"/>
    </row>
    <row r="4" spans="1:6" ht="13.5" customHeight="1">
      <c r="A4" s="49" t="s">
        <v>40</v>
      </c>
      <c r="B4" s="49"/>
      <c r="C4" s="51"/>
      <c r="D4" s="51"/>
      <c r="E4" s="51"/>
      <c r="F4" s="52"/>
    </row>
    <row r="5" spans="1:6" ht="13.5" customHeight="1">
      <c r="A5" s="53"/>
      <c r="B5" s="53"/>
      <c r="C5" s="53"/>
      <c r="D5" s="53"/>
      <c r="E5" s="53"/>
      <c r="F5" s="53"/>
    </row>
    <row r="6" spans="1:6" s="55" customFormat="1" ht="13.5" customHeight="1">
      <c r="A6" s="54" t="s">
        <v>41</v>
      </c>
      <c r="B6" s="54"/>
      <c r="C6" s="54"/>
      <c r="D6" s="54"/>
      <c r="E6" s="54"/>
      <c r="F6" s="54"/>
    </row>
    <row r="7" spans="1:6" ht="13.5" customHeight="1">
      <c r="A7" s="56" t="s">
        <v>0</v>
      </c>
      <c r="B7" s="57" t="s">
        <v>42</v>
      </c>
      <c r="C7" s="57"/>
      <c r="D7" s="57"/>
      <c r="E7" s="57"/>
      <c r="F7" s="58"/>
    </row>
    <row r="8" spans="1:6" ht="13.5" customHeight="1">
      <c r="A8" s="56" t="s">
        <v>43</v>
      </c>
      <c r="B8" s="57" t="s">
        <v>44</v>
      </c>
      <c r="C8" s="57"/>
      <c r="D8" s="57"/>
      <c r="E8" s="57"/>
      <c r="F8" s="59" t="s">
        <v>45</v>
      </c>
    </row>
    <row r="9" spans="1:6" ht="27" customHeight="1">
      <c r="A9" s="56" t="s">
        <v>46</v>
      </c>
      <c r="B9" s="57" t="s">
        <v>47</v>
      </c>
      <c r="C9" s="57"/>
      <c r="D9" s="57"/>
      <c r="E9" s="57"/>
      <c r="F9" s="59" t="s">
        <v>48</v>
      </c>
    </row>
    <row r="10" spans="1:6" ht="27" customHeight="1">
      <c r="A10" s="56" t="s">
        <v>49</v>
      </c>
      <c r="B10" s="57" t="s">
        <v>50</v>
      </c>
      <c r="C10" s="57"/>
      <c r="D10" s="57"/>
      <c r="E10" s="57"/>
      <c r="F10" s="59">
        <v>12</v>
      </c>
    </row>
    <row r="11" spans="1:6" ht="13.5" customHeight="1">
      <c r="A11" s="54" t="s">
        <v>51</v>
      </c>
      <c r="B11" s="54"/>
      <c r="C11" s="54"/>
      <c r="D11" s="54"/>
      <c r="E11" s="54"/>
      <c r="F11" s="54"/>
    </row>
    <row r="12" spans="1:6" ht="41.25" customHeight="1">
      <c r="A12" s="60" t="s">
        <v>52</v>
      </c>
      <c r="B12" s="60"/>
      <c r="C12" s="60"/>
      <c r="D12" s="60" t="s">
        <v>53</v>
      </c>
      <c r="E12" s="60" t="s">
        <v>54</v>
      </c>
      <c r="F12" s="60"/>
    </row>
    <row r="13" spans="1:6" ht="12.75" customHeight="1">
      <c r="A13" s="61" t="s">
        <v>55</v>
      </c>
      <c r="B13" s="61"/>
      <c r="C13" s="61"/>
      <c r="D13" s="62" t="s">
        <v>56</v>
      </c>
      <c r="E13" s="63">
        <v>2</v>
      </c>
      <c r="F13" s="63"/>
    </row>
    <row r="14" spans="1:6" ht="13.5" customHeight="1">
      <c r="A14" s="48" t="s">
        <v>57</v>
      </c>
      <c r="B14" s="48"/>
      <c r="C14" s="48"/>
      <c r="D14" s="48"/>
      <c r="E14" s="48"/>
      <c r="F14" s="48"/>
    </row>
    <row r="15" spans="1:6" ht="13.5" customHeight="1">
      <c r="A15" s="47" t="s">
        <v>58</v>
      </c>
      <c r="B15" s="47"/>
      <c r="C15" s="47"/>
      <c r="D15" s="47"/>
      <c r="E15" s="47"/>
      <c r="F15" s="47"/>
    </row>
    <row r="16" spans="1:6" ht="13.5" customHeight="1">
      <c r="A16" s="60" t="s">
        <v>59</v>
      </c>
      <c r="B16" s="60"/>
      <c r="C16" s="60"/>
      <c r="D16" s="60"/>
      <c r="E16" s="60"/>
      <c r="F16" s="60"/>
    </row>
    <row r="17" spans="1:6" ht="13.5" customHeight="1">
      <c r="A17" s="62">
        <v>1</v>
      </c>
      <c r="B17" s="57" t="s">
        <v>60</v>
      </c>
      <c r="C17" s="57"/>
      <c r="D17" s="57"/>
      <c r="E17" s="57"/>
      <c r="F17" s="64"/>
    </row>
    <row r="18" spans="1:6" ht="13.5" customHeight="1">
      <c r="A18" s="62">
        <v>2</v>
      </c>
      <c r="B18" s="57" t="s">
        <v>61</v>
      </c>
      <c r="C18" s="57"/>
      <c r="D18" s="57"/>
      <c r="E18" s="57"/>
      <c r="F18" s="65">
        <v>1655.52</v>
      </c>
    </row>
    <row r="19" spans="1:6" ht="13.5" customHeight="1">
      <c r="A19" s="62">
        <v>3</v>
      </c>
      <c r="B19" s="57" t="s">
        <v>62</v>
      </c>
      <c r="C19" s="57"/>
      <c r="D19" s="57"/>
      <c r="E19" s="57"/>
      <c r="F19" s="64"/>
    </row>
    <row r="20" spans="1:6" ht="13.5" customHeight="1">
      <c r="A20" s="59">
        <v>4</v>
      </c>
      <c r="B20" s="57" t="s">
        <v>63</v>
      </c>
      <c r="C20" s="57"/>
      <c r="D20" s="57"/>
      <c r="E20" s="57"/>
      <c r="F20" s="66">
        <v>42736</v>
      </c>
    </row>
    <row r="21" spans="1:6" ht="13.5" customHeight="1">
      <c r="A21" s="67"/>
      <c r="B21" s="68"/>
      <c r="C21" s="68"/>
      <c r="D21" s="68"/>
      <c r="E21" s="68"/>
      <c r="F21" s="69"/>
    </row>
    <row r="22" spans="1:6" s="55" customFormat="1" ht="13.5" customHeight="1">
      <c r="A22" s="70" t="s">
        <v>64</v>
      </c>
      <c r="B22" s="70"/>
      <c r="C22" s="70"/>
      <c r="D22" s="70"/>
      <c r="E22" s="70"/>
      <c r="F22" s="70"/>
    </row>
    <row r="23" spans="1:6" ht="13.5" customHeight="1">
      <c r="A23" s="60">
        <v>1</v>
      </c>
      <c r="B23" s="60" t="s">
        <v>65</v>
      </c>
      <c r="C23" s="60"/>
      <c r="D23" s="60"/>
      <c r="E23" s="71" t="s">
        <v>66</v>
      </c>
      <c r="F23" s="60" t="s">
        <v>67</v>
      </c>
    </row>
    <row r="24" spans="1:6" ht="13.5" customHeight="1">
      <c r="A24" s="62" t="s">
        <v>0</v>
      </c>
      <c r="B24" s="57" t="s">
        <v>68</v>
      </c>
      <c r="C24" s="57"/>
      <c r="D24" s="57"/>
      <c r="E24" s="72">
        <v>1</v>
      </c>
      <c r="F24" s="65">
        <v>1655.52</v>
      </c>
    </row>
    <row r="25" spans="1:6" ht="13.5" customHeight="1">
      <c r="A25" s="62" t="s">
        <v>43</v>
      </c>
      <c r="B25" s="57" t="s">
        <v>69</v>
      </c>
      <c r="C25" s="57"/>
      <c r="D25" s="57"/>
      <c r="E25" s="72">
        <v>0</v>
      </c>
      <c r="F25" s="73">
        <v>0</v>
      </c>
    </row>
    <row r="26" spans="1:6" ht="13.5" customHeight="1">
      <c r="A26" s="62" t="s">
        <v>46</v>
      </c>
      <c r="B26" s="57" t="s">
        <v>70</v>
      </c>
      <c r="C26" s="57"/>
      <c r="D26" s="57"/>
      <c r="E26" s="72">
        <v>0</v>
      </c>
      <c r="F26" s="73">
        <v>0</v>
      </c>
    </row>
    <row r="27" spans="1:6" ht="13.5" customHeight="1">
      <c r="A27" s="62" t="s">
        <v>49</v>
      </c>
      <c r="B27" s="57" t="s">
        <v>71</v>
      </c>
      <c r="C27" s="57"/>
      <c r="D27" s="57"/>
      <c r="E27" s="72">
        <v>0</v>
      </c>
      <c r="F27" s="73">
        <v>0</v>
      </c>
    </row>
    <row r="28" spans="1:6" ht="13.5" customHeight="1">
      <c r="A28" s="62" t="s">
        <v>72</v>
      </c>
      <c r="B28" s="57" t="s">
        <v>73</v>
      </c>
      <c r="C28" s="57"/>
      <c r="D28" s="57"/>
      <c r="E28" s="72">
        <v>0</v>
      </c>
      <c r="F28" s="73">
        <v>0</v>
      </c>
    </row>
    <row r="29" spans="1:6" ht="13.5" customHeight="1">
      <c r="A29" s="62" t="s">
        <v>74</v>
      </c>
      <c r="B29" s="57" t="s">
        <v>75</v>
      </c>
      <c r="C29" s="57"/>
      <c r="D29" s="57"/>
      <c r="E29" s="72">
        <v>0</v>
      </c>
      <c r="F29" s="73">
        <v>0</v>
      </c>
    </row>
    <row r="30" spans="1:6" ht="13.5" customHeight="1">
      <c r="A30" s="62" t="s">
        <v>76</v>
      </c>
      <c r="B30" s="57" t="s">
        <v>77</v>
      </c>
      <c r="C30" s="57"/>
      <c r="D30" s="57"/>
      <c r="E30" s="72">
        <v>0</v>
      </c>
      <c r="F30" s="73">
        <v>0</v>
      </c>
    </row>
    <row r="31" spans="1:6" ht="13.5" customHeight="1">
      <c r="A31" s="62" t="s">
        <v>78</v>
      </c>
      <c r="B31" s="57" t="s">
        <v>79</v>
      </c>
      <c r="C31" s="57"/>
      <c r="D31" s="57"/>
      <c r="E31" s="72">
        <v>0</v>
      </c>
      <c r="F31" s="73">
        <v>0</v>
      </c>
    </row>
    <row r="32" spans="1:6" ht="13.5" customHeight="1">
      <c r="A32" s="56" t="s">
        <v>80</v>
      </c>
      <c r="B32" s="56"/>
      <c r="C32" s="56"/>
      <c r="D32" s="56"/>
      <c r="E32" s="56"/>
      <c r="F32" s="74">
        <f>SUM(F24:F31)</f>
        <v>1655.52</v>
      </c>
    </row>
    <row r="33" spans="1:6" ht="13.5" customHeight="1">
      <c r="A33" s="47"/>
      <c r="B33" s="47"/>
      <c r="C33" s="47"/>
      <c r="D33" s="47"/>
      <c r="E33" s="47"/>
      <c r="F33" s="75"/>
    </row>
    <row r="34" spans="1:6" ht="13.5" customHeight="1">
      <c r="A34" s="70" t="s">
        <v>81</v>
      </c>
      <c r="B34" s="70"/>
      <c r="C34" s="70"/>
      <c r="D34" s="70"/>
      <c r="E34" s="70"/>
      <c r="F34" s="70"/>
    </row>
    <row r="35" spans="1:11" s="76" customFormat="1" ht="13.5" customHeight="1">
      <c r="A35" s="53" t="s">
        <v>82</v>
      </c>
      <c r="B35" s="53"/>
      <c r="C35" s="53"/>
      <c r="D35" s="53"/>
      <c r="E35" s="53"/>
      <c r="F35" s="53"/>
      <c r="G35" s="46"/>
      <c r="H35" s="46"/>
      <c r="I35" s="46"/>
      <c r="J35" s="46"/>
      <c r="K35" s="46"/>
    </row>
    <row r="36" spans="1:6" ht="13.5" customHeight="1">
      <c r="A36" s="60" t="s">
        <v>83</v>
      </c>
      <c r="B36" s="77" t="s">
        <v>84</v>
      </c>
      <c r="C36" s="77"/>
      <c r="D36" s="77"/>
      <c r="E36" s="71" t="s">
        <v>66</v>
      </c>
      <c r="F36" s="60" t="s">
        <v>85</v>
      </c>
    </row>
    <row r="37" spans="1:6" ht="13.5" customHeight="1">
      <c r="A37" s="78" t="s">
        <v>0</v>
      </c>
      <c r="B37" s="79" t="s">
        <v>86</v>
      </c>
      <c r="C37" s="79"/>
      <c r="D37" s="79"/>
      <c r="E37" s="72">
        <f>1/12</f>
        <v>0.08333333333333333</v>
      </c>
      <c r="F37" s="73">
        <f>F32*E37</f>
        <v>137.95999999999998</v>
      </c>
    </row>
    <row r="38" spans="1:6" ht="13.5" customHeight="1">
      <c r="A38" s="80"/>
      <c r="B38" s="80"/>
      <c r="C38" s="80"/>
      <c r="D38" s="80"/>
      <c r="E38" s="81"/>
      <c r="F38" s="82"/>
    </row>
    <row r="39" spans="1:6" ht="13.5" customHeight="1">
      <c r="A39" s="78" t="s">
        <v>43</v>
      </c>
      <c r="B39" s="79" t="s">
        <v>87</v>
      </c>
      <c r="C39" s="79"/>
      <c r="D39" s="79"/>
      <c r="E39" s="72">
        <f>1/3</f>
        <v>0.3333333333333333</v>
      </c>
      <c r="F39" s="73">
        <f>F37*E39</f>
        <v>45.98666666666666</v>
      </c>
    </row>
    <row r="40" spans="1:7" ht="13.5" customHeight="1">
      <c r="A40" s="56" t="s">
        <v>13</v>
      </c>
      <c r="B40" s="56"/>
      <c r="C40" s="56"/>
      <c r="D40" s="56"/>
      <c r="E40" s="81">
        <f>SUM(E38:E39)</f>
        <v>0.3333333333333333</v>
      </c>
      <c r="F40" s="74">
        <f>F37+F39</f>
        <v>183.94666666666663</v>
      </c>
      <c r="G40"/>
    </row>
    <row r="41" spans="1:7" ht="13.5" customHeight="1">
      <c r="A41" s="47"/>
      <c r="B41" s="47"/>
      <c r="C41" s="47"/>
      <c r="D41" s="47"/>
      <c r="E41" s="83"/>
      <c r="F41" s="75"/>
      <c r="G41"/>
    </row>
    <row r="42" spans="1:6" ht="13.5" customHeight="1">
      <c r="A42" s="53" t="s">
        <v>88</v>
      </c>
      <c r="B42" s="53"/>
      <c r="C42" s="53"/>
      <c r="D42" s="53"/>
      <c r="E42" s="53"/>
      <c r="F42" s="53"/>
    </row>
    <row r="43" spans="1:6" ht="13.5" customHeight="1">
      <c r="A43" s="60" t="s">
        <v>89</v>
      </c>
      <c r="B43" s="60" t="s">
        <v>90</v>
      </c>
      <c r="C43" s="60"/>
      <c r="D43" s="60"/>
      <c r="E43" s="71" t="s">
        <v>66</v>
      </c>
      <c r="F43" s="60" t="s">
        <v>85</v>
      </c>
    </row>
    <row r="44" spans="1:6" ht="13.5" customHeight="1">
      <c r="A44" s="78" t="s">
        <v>0</v>
      </c>
      <c r="B44" s="79" t="s">
        <v>91</v>
      </c>
      <c r="C44" s="79"/>
      <c r="D44" s="79"/>
      <c r="E44" s="72">
        <v>0.2</v>
      </c>
      <c r="F44" s="84">
        <f>SUM(F32+F40)*E44</f>
        <v>367.8933333333334</v>
      </c>
    </row>
    <row r="45" spans="1:6" ht="13.5" customHeight="1">
      <c r="A45" s="78" t="s">
        <v>43</v>
      </c>
      <c r="B45" s="79" t="s">
        <v>92</v>
      </c>
      <c r="C45" s="79"/>
      <c r="D45" s="79"/>
      <c r="E45" s="72">
        <v>0.015</v>
      </c>
      <c r="F45" s="84">
        <f>SUM(F32+F40)*E45</f>
        <v>27.592</v>
      </c>
    </row>
    <row r="46" spans="1:6" ht="13.5" customHeight="1">
      <c r="A46" s="78" t="s">
        <v>46</v>
      </c>
      <c r="B46" s="79" t="s">
        <v>93</v>
      </c>
      <c r="C46" s="79"/>
      <c r="D46" s="79"/>
      <c r="E46" s="72">
        <v>0.01</v>
      </c>
      <c r="F46" s="84">
        <f>SUM(F32+F40)*E46</f>
        <v>18.394666666666666</v>
      </c>
    </row>
    <row r="47" spans="1:6" ht="13.5" customHeight="1">
      <c r="A47" s="78" t="s">
        <v>49</v>
      </c>
      <c r="B47" s="79" t="s">
        <v>94</v>
      </c>
      <c r="C47" s="79"/>
      <c r="D47" s="79"/>
      <c r="E47" s="72">
        <v>0.002</v>
      </c>
      <c r="F47" s="84">
        <f>SUM(F32+F40)*E47</f>
        <v>3.6789333333333336</v>
      </c>
    </row>
    <row r="48" spans="1:6" ht="13.5" customHeight="1">
      <c r="A48" s="78" t="s">
        <v>72</v>
      </c>
      <c r="B48" s="79" t="s">
        <v>95</v>
      </c>
      <c r="C48" s="79"/>
      <c r="D48" s="79"/>
      <c r="E48" s="72">
        <v>0.025</v>
      </c>
      <c r="F48" s="84">
        <f>SUM(F32+F40)*E48</f>
        <v>45.98666666666667</v>
      </c>
    </row>
    <row r="49" spans="1:6" ht="13.5" customHeight="1">
      <c r="A49" s="78" t="s">
        <v>74</v>
      </c>
      <c r="B49" s="79" t="s">
        <v>96</v>
      </c>
      <c r="C49" s="79"/>
      <c r="D49" s="79"/>
      <c r="E49" s="72">
        <v>0.08</v>
      </c>
      <c r="F49" s="84">
        <f>SUM(F32+F40)*E49</f>
        <v>147.15733333333333</v>
      </c>
    </row>
    <row r="50" spans="1:6" ht="13.5" customHeight="1">
      <c r="A50" s="78" t="s">
        <v>76</v>
      </c>
      <c r="B50" s="79" t="s">
        <v>97</v>
      </c>
      <c r="C50" s="79"/>
      <c r="D50" s="79"/>
      <c r="E50" s="72">
        <v>0.03</v>
      </c>
      <c r="F50" s="84">
        <f>SUM(F32+F40)*E50</f>
        <v>55.184</v>
      </c>
    </row>
    <row r="51" spans="1:6" ht="13.5" customHeight="1">
      <c r="A51" s="78" t="s">
        <v>78</v>
      </c>
      <c r="B51" s="79" t="s">
        <v>98</v>
      </c>
      <c r="C51" s="79"/>
      <c r="D51" s="79"/>
      <c r="E51" s="72">
        <v>0.006</v>
      </c>
      <c r="F51" s="84">
        <f>SUM(F32+F40)*E51</f>
        <v>11.036800000000001</v>
      </c>
    </row>
    <row r="52" spans="1:11" s="86" customFormat="1" ht="13.5" customHeight="1">
      <c r="A52" s="56" t="s">
        <v>13</v>
      </c>
      <c r="B52" s="56"/>
      <c r="C52" s="56"/>
      <c r="D52" s="56"/>
      <c r="E52" s="81">
        <f>SUM(E44:E51)</f>
        <v>0.368</v>
      </c>
      <c r="F52" s="85">
        <f>SUM(F44:F51)</f>
        <v>676.9237333333334</v>
      </c>
      <c r="G52" s="46"/>
      <c r="H52" s="46"/>
      <c r="I52" s="46"/>
      <c r="J52" s="46"/>
      <c r="K52" s="46"/>
    </row>
    <row r="53" spans="1:11" s="86" customFormat="1" ht="13.5" customHeight="1">
      <c r="A53" s="47"/>
      <c r="B53" s="47"/>
      <c r="C53" s="47"/>
      <c r="D53" s="47"/>
      <c r="E53" s="83"/>
      <c r="F53" s="87"/>
      <c r="G53" s="46"/>
      <c r="H53" s="46"/>
      <c r="I53" s="46"/>
      <c r="J53" s="46"/>
      <c r="K53" s="46"/>
    </row>
    <row r="54" spans="1:11" s="86" customFormat="1" ht="13.5" customHeight="1">
      <c r="A54" s="53" t="s">
        <v>99</v>
      </c>
      <c r="B54" s="53"/>
      <c r="C54" s="53"/>
      <c r="D54" s="53"/>
      <c r="E54" s="53"/>
      <c r="F54" s="53"/>
      <c r="G54" s="46"/>
      <c r="H54" s="46"/>
      <c r="I54" s="46"/>
      <c r="J54" s="46"/>
      <c r="K54" s="46"/>
    </row>
    <row r="55" spans="1:6" s="86" customFormat="1" ht="13.5" customHeight="1">
      <c r="A55" s="60" t="s">
        <v>100</v>
      </c>
      <c r="B55" s="60" t="s">
        <v>101</v>
      </c>
      <c r="C55" s="60"/>
      <c r="D55" s="60"/>
      <c r="E55" s="60"/>
      <c r="F55" s="88" t="s">
        <v>67</v>
      </c>
    </row>
    <row r="56" spans="1:6" ht="13.5" customHeight="1">
      <c r="A56" s="62" t="s">
        <v>0</v>
      </c>
      <c r="B56" s="57" t="s">
        <v>102</v>
      </c>
      <c r="C56" s="57"/>
      <c r="D56" s="57"/>
      <c r="E56" s="89">
        <v>10</v>
      </c>
      <c r="F56" s="65">
        <f>(E56*26)-(F32*0.06)</f>
        <v>160.6688</v>
      </c>
    </row>
    <row r="57" spans="1:6" ht="13.5" customHeight="1">
      <c r="A57" s="62" t="s">
        <v>43</v>
      </c>
      <c r="B57" s="57" t="s">
        <v>103</v>
      </c>
      <c r="C57" s="57"/>
      <c r="D57" s="57"/>
      <c r="E57" s="89">
        <v>29.5</v>
      </c>
      <c r="F57" s="65">
        <f>E57*22</f>
        <v>649</v>
      </c>
    </row>
    <row r="58" spans="1:6" ht="13.5" customHeight="1">
      <c r="A58" s="62" t="s">
        <v>46</v>
      </c>
      <c r="B58" s="57" t="s">
        <v>104</v>
      </c>
      <c r="C58" s="57"/>
      <c r="D58" s="57"/>
      <c r="E58" s="57"/>
      <c r="F58" s="65"/>
    </row>
    <row r="59" spans="1:6" ht="13.5" customHeight="1">
      <c r="A59" s="62" t="s">
        <v>49</v>
      </c>
      <c r="B59" s="57" t="s">
        <v>105</v>
      </c>
      <c r="C59" s="57"/>
      <c r="D59" s="57"/>
      <c r="E59" s="57"/>
      <c r="F59" s="65">
        <v>5</v>
      </c>
    </row>
    <row r="60" spans="1:6" ht="13.5" customHeight="1">
      <c r="A60" s="62" t="s">
        <v>72</v>
      </c>
      <c r="B60" s="57" t="s">
        <v>106</v>
      </c>
      <c r="C60" s="57"/>
      <c r="D60" s="57"/>
      <c r="E60" s="57"/>
      <c r="F60" s="65">
        <v>170</v>
      </c>
    </row>
    <row r="61" spans="1:7" ht="13.5" customHeight="1">
      <c r="A61" s="62" t="s">
        <v>74</v>
      </c>
      <c r="B61" s="57" t="s">
        <v>107</v>
      </c>
      <c r="C61" s="57"/>
      <c r="D61" s="57"/>
      <c r="E61" s="57"/>
      <c r="F61" s="65">
        <v>1.5</v>
      </c>
      <c r="G61" s="90"/>
    </row>
    <row r="62" spans="1:7" ht="13.5" customHeight="1">
      <c r="A62" s="62" t="s">
        <v>76</v>
      </c>
      <c r="B62" s="57" t="s">
        <v>108</v>
      </c>
      <c r="C62" s="57"/>
      <c r="D62" s="57"/>
      <c r="E62" s="57"/>
      <c r="F62" s="65"/>
      <c r="G62" s="90"/>
    </row>
    <row r="63" spans="1:7" ht="13.5" customHeight="1">
      <c r="A63" s="62" t="s">
        <v>78</v>
      </c>
      <c r="B63" s="57" t="s">
        <v>109</v>
      </c>
      <c r="C63" s="57"/>
      <c r="D63" s="57"/>
      <c r="E63" s="57"/>
      <c r="F63" s="65"/>
      <c r="G63" s="90"/>
    </row>
    <row r="64" spans="1:6" ht="13.5" customHeight="1">
      <c r="A64" s="62" t="s">
        <v>110</v>
      </c>
      <c r="B64" s="57" t="s">
        <v>111</v>
      </c>
      <c r="C64" s="57"/>
      <c r="D64" s="57"/>
      <c r="E64" s="57"/>
      <c r="F64" s="65"/>
    </row>
    <row r="65" spans="1:6" ht="13.5" customHeight="1">
      <c r="A65" s="56" t="s">
        <v>112</v>
      </c>
      <c r="B65" s="56"/>
      <c r="C65" s="56"/>
      <c r="D65" s="56"/>
      <c r="E65" s="56"/>
      <c r="F65" s="91">
        <f>SUM(F56:F64)</f>
        <v>986.1688</v>
      </c>
    </row>
    <row r="66" spans="1:6" ht="13.5" customHeight="1">
      <c r="A66" s="47"/>
      <c r="B66" s="47"/>
      <c r="C66" s="47"/>
      <c r="D66" s="47"/>
      <c r="E66" s="47"/>
      <c r="F66" s="75"/>
    </row>
    <row r="67" spans="1:6" ht="13.5" customHeight="1">
      <c r="A67" s="70" t="s">
        <v>113</v>
      </c>
      <c r="B67" s="70"/>
      <c r="C67" s="70"/>
      <c r="D67" s="70"/>
      <c r="E67" s="70"/>
      <c r="F67" s="70"/>
    </row>
    <row r="68" spans="1:6" ht="13.5" customHeight="1">
      <c r="A68" s="60">
        <v>3</v>
      </c>
      <c r="B68" s="77" t="s">
        <v>114</v>
      </c>
      <c r="C68" s="77"/>
      <c r="D68" s="77"/>
      <c r="E68" s="71" t="s">
        <v>66</v>
      </c>
      <c r="F68" s="60" t="s">
        <v>85</v>
      </c>
    </row>
    <row r="69" spans="1:6" ht="13.5" customHeight="1">
      <c r="A69" s="78" t="s">
        <v>0</v>
      </c>
      <c r="B69" s="79" t="s">
        <v>115</v>
      </c>
      <c r="C69" s="79"/>
      <c r="D69" s="79"/>
      <c r="E69" s="72"/>
      <c r="F69" s="73">
        <f>(F32+F65+F40+F49)/12</f>
        <v>247.73273333333336</v>
      </c>
    </row>
    <row r="70" spans="1:6" ht="13.5" customHeight="1">
      <c r="A70" s="78"/>
      <c r="B70" s="92" t="s">
        <v>116</v>
      </c>
      <c r="C70" s="92"/>
      <c r="D70" s="92"/>
      <c r="E70" s="72"/>
      <c r="F70" s="73">
        <f>(F32+F40)*0.08*0.5</f>
        <v>73.57866666666666</v>
      </c>
    </row>
    <row r="71" spans="1:6" ht="12.75" customHeight="1">
      <c r="A71" s="78"/>
      <c r="B71" s="57" t="s">
        <v>117</v>
      </c>
      <c r="C71" s="57"/>
      <c r="D71" s="57"/>
      <c r="E71" s="72">
        <v>0.38695</v>
      </c>
      <c r="F71" s="93">
        <f>(F69+F70)*E71</f>
        <v>124.33144623000003</v>
      </c>
    </row>
    <row r="72" spans="1:6" ht="12.75" customHeight="1">
      <c r="A72" s="78" t="s">
        <v>43</v>
      </c>
      <c r="B72" s="57" t="s">
        <v>118</v>
      </c>
      <c r="C72" s="57"/>
      <c r="D72" s="57"/>
      <c r="E72" s="72"/>
      <c r="F72" s="73">
        <f>(F32++F65+F52+F40)/12</f>
        <v>291.8799333333333</v>
      </c>
    </row>
    <row r="73" spans="1:6" ht="12.75" customHeight="1">
      <c r="A73" s="78"/>
      <c r="B73" s="92" t="s">
        <v>119</v>
      </c>
      <c r="C73" s="92"/>
      <c r="D73" s="92"/>
      <c r="E73" s="72"/>
      <c r="F73" s="94">
        <f>(F32+F40)*0.08*0.5</f>
        <v>73.57866666666666</v>
      </c>
    </row>
    <row r="74" spans="1:6" ht="12.75" customHeight="1">
      <c r="A74" s="78"/>
      <c r="B74" s="57" t="s">
        <v>120</v>
      </c>
      <c r="C74" s="57"/>
      <c r="D74" s="57"/>
      <c r="E74" s="95">
        <v>0.38695</v>
      </c>
      <c r="F74" s="96">
        <f>(F72+F73)*E74</f>
        <v>141.41420527</v>
      </c>
    </row>
    <row r="75" spans="1:6" ht="12.75" customHeight="1">
      <c r="A75" s="78"/>
      <c r="B75" s="57" t="s">
        <v>121</v>
      </c>
      <c r="C75" s="57"/>
      <c r="D75" s="57"/>
      <c r="E75" s="72"/>
      <c r="F75" s="97">
        <f>-F37+(-F39)</f>
        <v>-183.94666666666663</v>
      </c>
    </row>
    <row r="76" spans="1:6" ht="12.75" customHeight="1">
      <c r="A76" s="78" t="s">
        <v>74</v>
      </c>
      <c r="B76" s="57" t="s">
        <v>122</v>
      </c>
      <c r="C76" s="57"/>
      <c r="D76" s="57"/>
      <c r="E76" s="72">
        <v>0.0276</v>
      </c>
      <c r="F76" s="98">
        <f>F75*E76</f>
        <v>-5.076927999999999</v>
      </c>
    </row>
    <row r="77" spans="1:6" ht="12.75" customHeight="1">
      <c r="A77" s="56" t="s">
        <v>13</v>
      </c>
      <c r="B77" s="56"/>
      <c r="C77" s="56"/>
      <c r="D77" s="56"/>
      <c r="E77" s="81"/>
      <c r="F77" s="74">
        <f>F71+F74+F76</f>
        <v>260.6687235</v>
      </c>
    </row>
    <row r="78" spans="1:6" ht="12.75" customHeight="1">
      <c r="A78" s="47"/>
      <c r="B78" s="47"/>
      <c r="C78" s="47"/>
      <c r="D78" s="47"/>
      <c r="E78" s="83"/>
      <c r="F78" s="75"/>
    </row>
    <row r="79" spans="1:6" ht="12.75" customHeight="1">
      <c r="A79" s="70" t="s">
        <v>123</v>
      </c>
      <c r="B79" s="70"/>
      <c r="C79" s="70"/>
      <c r="D79" s="70"/>
      <c r="E79" s="70"/>
      <c r="F79" s="70"/>
    </row>
    <row r="80" spans="1:6" ht="12.75" customHeight="1">
      <c r="A80" s="60">
        <v>4</v>
      </c>
      <c r="B80" s="77" t="s">
        <v>124</v>
      </c>
      <c r="C80" s="77"/>
      <c r="D80" s="77"/>
      <c r="E80" s="71" t="s">
        <v>125</v>
      </c>
      <c r="F80" s="60" t="s">
        <v>85</v>
      </c>
    </row>
    <row r="81" spans="1:6" ht="12.75" customHeight="1">
      <c r="A81" s="62" t="s">
        <v>0</v>
      </c>
      <c r="B81" s="57" t="s">
        <v>126</v>
      </c>
      <c r="C81" s="57"/>
      <c r="D81" s="57"/>
      <c r="E81" s="99">
        <v>20.7123</v>
      </c>
      <c r="F81" s="73"/>
    </row>
    <row r="82" spans="1:6" ht="12.75" customHeight="1">
      <c r="A82" s="62"/>
      <c r="B82" s="57" t="s">
        <v>127</v>
      </c>
      <c r="C82" s="57"/>
      <c r="D82" s="57"/>
      <c r="E82" s="100">
        <v>1</v>
      </c>
      <c r="F82" s="73"/>
    </row>
    <row r="83" spans="1:6" ht="12.75" customHeight="1">
      <c r="A83" s="62"/>
      <c r="B83" s="57" t="s">
        <v>128</v>
      </c>
      <c r="C83" s="57"/>
      <c r="D83" s="57"/>
      <c r="E83" s="100">
        <v>1.7000000000000002</v>
      </c>
      <c r="F83" s="73"/>
    </row>
    <row r="84" spans="1:6" ht="12.75" customHeight="1">
      <c r="A84" s="62"/>
      <c r="B84" s="57" t="s">
        <v>129</v>
      </c>
      <c r="C84" s="57"/>
      <c r="D84" s="57"/>
      <c r="E84" s="99">
        <v>3.4521</v>
      </c>
      <c r="F84" s="73"/>
    </row>
    <row r="85" spans="1:6" ht="12.75" customHeight="1">
      <c r="A85" s="62"/>
      <c r="B85" s="57" t="s">
        <v>130</v>
      </c>
      <c r="C85" s="57"/>
      <c r="D85" s="57"/>
      <c r="E85" s="99">
        <v>0.3063</v>
      </c>
      <c r="F85" s="73"/>
    </row>
    <row r="86" spans="1:6" ht="12.75" customHeight="1">
      <c r="A86" s="62"/>
      <c r="B86" s="57" t="s">
        <v>131</v>
      </c>
      <c r="C86" s="57"/>
      <c r="D86" s="57"/>
      <c r="E86" s="99">
        <v>0.0415</v>
      </c>
      <c r="F86" s="73"/>
    </row>
    <row r="87" spans="1:6" ht="12.75" customHeight="1">
      <c r="A87" s="62"/>
      <c r="B87" s="57" t="s">
        <v>132</v>
      </c>
      <c r="C87" s="57"/>
      <c r="D87" s="57"/>
      <c r="E87" s="100">
        <v>0.02</v>
      </c>
      <c r="F87" s="73"/>
    </row>
    <row r="88" spans="1:6" ht="12.75" customHeight="1">
      <c r="A88" s="62" t="s">
        <v>43</v>
      </c>
      <c r="B88" s="101" t="s">
        <v>133</v>
      </c>
      <c r="C88" s="101"/>
      <c r="D88" s="101"/>
      <c r="E88" s="100">
        <v>0.004</v>
      </c>
      <c r="F88" s="73"/>
    </row>
    <row r="89" spans="1:6" ht="12.75" customHeight="1">
      <c r="A89" s="62" t="s">
        <v>46</v>
      </c>
      <c r="B89" s="57" t="s">
        <v>134</v>
      </c>
      <c r="C89" s="57"/>
      <c r="D89" s="57"/>
      <c r="E89" s="99">
        <v>0.24810000000000001</v>
      </c>
      <c r="F89" s="73"/>
    </row>
    <row r="90" spans="1:6" ht="12.75" customHeight="1">
      <c r="A90" s="62" t="s">
        <v>49</v>
      </c>
      <c r="B90" s="57" t="s">
        <v>135</v>
      </c>
      <c r="C90" s="57"/>
      <c r="D90" s="57"/>
      <c r="E90" s="100">
        <v>3.282</v>
      </c>
      <c r="F90" s="73"/>
    </row>
    <row r="91" spans="1:6" ht="12.75" customHeight="1">
      <c r="A91" s="62" t="s">
        <v>72</v>
      </c>
      <c r="B91" s="101" t="s">
        <v>136</v>
      </c>
      <c r="C91" s="101"/>
      <c r="D91" s="101"/>
      <c r="E91" s="102">
        <v>0.0132</v>
      </c>
      <c r="F91" s="73"/>
    </row>
    <row r="92" spans="1:6" ht="12.75" customHeight="1">
      <c r="A92" s="62" t="s">
        <v>74</v>
      </c>
      <c r="B92" s="57" t="s">
        <v>137</v>
      </c>
      <c r="C92" s="57"/>
      <c r="D92" s="57"/>
      <c r="E92" s="99">
        <v>0.0489</v>
      </c>
      <c r="F92" s="73"/>
    </row>
    <row r="93" spans="1:6" ht="12.75" customHeight="1">
      <c r="A93" s="62"/>
      <c r="B93" s="103"/>
      <c r="C93" s="103"/>
      <c r="D93" s="103"/>
      <c r="E93" s="99">
        <v>30.8283</v>
      </c>
      <c r="F93" s="104"/>
    </row>
    <row r="94" spans="1:6" ht="12.75" customHeight="1">
      <c r="A94" s="62"/>
      <c r="B94" s="57" t="s">
        <v>138</v>
      </c>
      <c r="C94" s="57"/>
      <c r="D94" s="57"/>
      <c r="E94" s="99"/>
      <c r="F94" s="73">
        <f>(F32+F65+F52+F40+F77)/26</f>
        <v>144.73953551923077</v>
      </c>
    </row>
    <row r="95" spans="1:6" ht="12.75" customHeight="1">
      <c r="A95" s="80" t="s">
        <v>139</v>
      </c>
      <c r="B95" s="80"/>
      <c r="C95" s="80"/>
      <c r="D95" s="80"/>
      <c r="E95" s="105"/>
      <c r="F95" s="82">
        <f>F94*E93</f>
        <v>4462.073822847502</v>
      </c>
    </row>
    <row r="96" spans="1:6" ht="12.75" customHeight="1">
      <c r="A96" s="106" t="s">
        <v>140</v>
      </c>
      <c r="B96" s="106"/>
      <c r="C96" s="106"/>
      <c r="D96" s="106"/>
      <c r="E96" s="107"/>
      <c r="F96" s="108">
        <f>F95/12</f>
        <v>371.83948523729185</v>
      </c>
    </row>
    <row r="97" spans="1:6" ht="12.75" customHeight="1">
      <c r="A97" s="56" t="s">
        <v>141</v>
      </c>
      <c r="B97" s="56"/>
      <c r="C97" s="56"/>
      <c r="D97" s="56"/>
      <c r="E97" s="56"/>
      <c r="F97" s="82">
        <f>SUM(F52,F40,F77,F96)</f>
        <v>1493.378608737292</v>
      </c>
    </row>
    <row r="98" spans="1:6" ht="12.75" customHeight="1">
      <c r="A98" s="47"/>
      <c r="B98" s="47"/>
      <c r="C98" s="47"/>
      <c r="D98" s="47"/>
      <c r="E98" s="47"/>
      <c r="F98" s="75"/>
    </row>
    <row r="99" spans="1:6" ht="12.75" customHeight="1">
      <c r="A99" s="70" t="s">
        <v>142</v>
      </c>
      <c r="B99" s="70"/>
      <c r="C99" s="70"/>
      <c r="D99" s="70"/>
      <c r="E99" s="70"/>
      <c r="F99" s="70"/>
    </row>
    <row r="100" spans="1:6" ht="12.75" customHeight="1">
      <c r="A100" s="60">
        <v>5</v>
      </c>
      <c r="B100" s="77" t="s">
        <v>143</v>
      </c>
      <c r="C100" s="77"/>
      <c r="D100" s="77"/>
      <c r="E100" s="77"/>
      <c r="F100" s="88" t="s">
        <v>67</v>
      </c>
    </row>
    <row r="101" spans="1:6" ht="12.75" customHeight="1">
      <c r="A101" s="62" t="s">
        <v>0</v>
      </c>
      <c r="B101" s="57" t="s">
        <v>144</v>
      </c>
      <c r="C101" s="57"/>
      <c r="D101" s="57"/>
      <c r="E101" s="57"/>
      <c r="F101" s="65">
        <f>SUM(F120,F121,F122,F123)*1.45%</f>
        <v>59.95847742669073</v>
      </c>
    </row>
    <row r="102" spans="1:6" ht="12.75" customHeight="1">
      <c r="A102" s="62" t="s">
        <v>145</v>
      </c>
      <c r="B102" s="57" t="s">
        <v>146</v>
      </c>
      <c r="C102" s="57"/>
      <c r="D102" s="57"/>
      <c r="E102" s="57"/>
      <c r="F102" s="65"/>
    </row>
    <row r="103" spans="1:6" ht="12.75" customHeight="1">
      <c r="A103" s="62" t="s">
        <v>147</v>
      </c>
      <c r="B103" s="57" t="s">
        <v>148</v>
      </c>
      <c r="C103" s="57"/>
      <c r="D103" s="57"/>
      <c r="E103" s="57"/>
      <c r="F103" s="65"/>
    </row>
    <row r="104" spans="1:6" ht="12.75" customHeight="1">
      <c r="A104" s="62" t="s">
        <v>46</v>
      </c>
      <c r="B104" s="57" t="s">
        <v>149</v>
      </c>
      <c r="C104" s="57"/>
      <c r="D104" s="57"/>
      <c r="E104" s="57"/>
      <c r="F104" s="65"/>
    </row>
    <row r="105" spans="1:6" ht="13.5" customHeight="1">
      <c r="A105" s="56" t="s">
        <v>150</v>
      </c>
      <c r="B105" s="56"/>
      <c r="C105" s="56"/>
      <c r="D105" s="56"/>
      <c r="E105" s="56"/>
      <c r="F105" s="91">
        <f>SUM(F101:F104)</f>
        <v>59.95847742669073</v>
      </c>
    </row>
    <row r="106" spans="1:6" ht="13.5" customHeight="1">
      <c r="A106" s="47"/>
      <c r="B106" s="47"/>
      <c r="C106" s="47"/>
      <c r="D106" s="47"/>
      <c r="E106" s="47"/>
      <c r="F106" s="75"/>
    </row>
    <row r="107" spans="1:6" ht="13.5" customHeight="1">
      <c r="A107" s="70" t="s">
        <v>151</v>
      </c>
      <c r="B107" s="70"/>
      <c r="C107" s="70"/>
      <c r="D107" s="70"/>
      <c r="E107" s="70"/>
      <c r="F107" s="70"/>
    </row>
    <row r="108" spans="1:6" ht="13.5" customHeight="1">
      <c r="A108" s="109">
        <v>6</v>
      </c>
      <c r="B108" s="109" t="s">
        <v>152</v>
      </c>
      <c r="C108" s="109"/>
      <c r="D108" s="109"/>
      <c r="E108" s="110" t="s">
        <v>66</v>
      </c>
      <c r="F108" s="60" t="s">
        <v>85</v>
      </c>
    </row>
    <row r="109" spans="1:6" ht="13.5" customHeight="1">
      <c r="A109" s="56" t="s">
        <v>0</v>
      </c>
      <c r="B109" s="111" t="s">
        <v>153</v>
      </c>
      <c r="C109" s="111"/>
      <c r="D109" s="111"/>
      <c r="E109" s="81">
        <v>0.03</v>
      </c>
      <c r="F109" s="82"/>
    </row>
    <row r="110" spans="1:6" ht="13.5" customHeight="1">
      <c r="A110" s="112" t="s">
        <v>43</v>
      </c>
      <c r="B110" s="111" t="s">
        <v>154</v>
      </c>
      <c r="C110" s="111"/>
      <c r="D110" s="111"/>
      <c r="E110" s="113">
        <v>0.1425</v>
      </c>
      <c r="F110" s="82"/>
    </row>
    <row r="111" spans="1:6" ht="13.5" customHeight="1">
      <c r="A111" s="112"/>
      <c r="B111" s="57" t="s">
        <v>155</v>
      </c>
      <c r="C111" s="57"/>
      <c r="D111" s="57"/>
      <c r="E111" s="72">
        <v>0.0965</v>
      </c>
      <c r="F111" s="73"/>
    </row>
    <row r="112" spans="1:6" ht="13.5" customHeight="1">
      <c r="A112" s="112"/>
      <c r="B112" s="57" t="s">
        <v>156</v>
      </c>
      <c r="C112" s="57"/>
      <c r="D112" s="57"/>
      <c r="E112" s="114">
        <v>0.05</v>
      </c>
      <c r="F112" s="73"/>
    </row>
    <row r="113" spans="1:7" ht="13.5" customHeight="1">
      <c r="A113" s="112"/>
      <c r="B113" s="57" t="s">
        <v>157</v>
      </c>
      <c r="C113" s="57"/>
      <c r="D113" s="57"/>
      <c r="E113" s="114">
        <v>0</v>
      </c>
      <c r="F113" s="73"/>
      <c r="G113"/>
    </row>
    <row r="114" spans="1:7" ht="13.5" customHeight="1">
      <c r="A114" s="112"/>
      <c r="B114" s="57" t="s">
        <v>158</v>
      </c>
      <c r="C114" s="57"/>
      <c r="D114" s="57"/>
      <c r="E114" s="114">
        <v>0</v>
      </c>
      <c r="F114" s="73"/>
      <c r="G114" s="115"/>
    </row>
    <row r="115" spans="1:7" ht="13.5" customHeight="1">
      <c r="A115" s="56" t="s">
        <v>46</v>
      </c>
      <c r="B115" s="111" t="s">
        <v>159</v>
      </c>
      <c r="C115" s="111"/>
      <c r="D115" s="111"/>
      <c r="E115" s="113">
        <v>0.0679</v>
      </c>
      <c r="F115" s="82"/>
      <c r="G115" s="90"/>
    </row>
    <row r="116" spans="1:7" ht="13.5" customHeight="1">
      <c r="A116" s="56" t="s">
        <v>13</v>
      </c>
      <c r="B116" s="56"/>
      <c r="C116" s="56"/>
      <c r="D116" s="56"/>
      <c r="E116" s="113">
        <v>0.3045</v>
      </c>
      <c r="F116" s="74">
        <f>SUM(F120,F121,F122,F123,F124)*E116</f>
        <v>1277.3853823369325</v>
      </c>
      <c r="G116" s="90"/>
    </row>
    <row r="117" spans="1:7" ht="13.5" customHeight="1">
      <c r="A117" s="47"/>
      <c r="B117" s="47"/>
      <c r="C117" s="47"/>
      <c r="D117" s="47"/>
      <c r="E117" s="116"/>
      <c r="F117" s="75"/>
      <c r="G117" s="90"/>
    </row>
    <row r="118" spans="1:7" ht="13.5" customHeight="1">
      <c r="A118" s="48" t="s">
        <v>160</v>
      </c>
      <c r="B118" s="48"/>
      <c r="C118" s="48"/>
      <c r="D118" s="48"/>
      <c r="E118" s="48"/>
      <c r="F118" s="48"/>
      <c r="G118" s="117"/>
    </row>
    <row r="119" spans="1:6" ht="13.5" customHeight="1">
      <c r="A119" s="118"/>
      <c r="B119" s="118" t="s">
        <v>161</v>
      </c>
      <c r="C119" s="118"/>
      <c r="D119" s="118"/>
      <c r="E119" s="118"/>
      <c r="F119" s="60" t="s">
        <v>85</v>
      </c>
    </row>
    <row r="120" spans="1:8" ht="13.5" customHeight="1">
      <c r="A120" s="56" t="s">
        <v>0</v>
      </c>
      <c r="B120" s="111" t="s">
        <v>162</v>
      </c>
      <c r="C120" s="111"/>
      <c r="D120" s="111"/>
      <c r="E120" s="111"/>
      <c r="F120" s="82">
        <f>F32</f>
        <v>1655.52</v>
      </c>
      <c r="H120" s="119"/>
    </row>
    <row r="121" spans="1:8" ht="13.5" customHeight="1">
      <c r="A121" s="56" t="s">
        <v>43</v>
      </c>
      <c r="B121" s="111" t="s">
        <v>163</v>
      </c>
      <c r="C121" s="111"/>
      <c r="D121" s="111"/>
      <c r="E121" s="111"/>
      <c r="F121" s="120">
        <f>SUM(F40,F52,F65)</f>
        <v>1847.0392000000002</v>
      </c>
      <c r="H121" s="119"/>
    </row>
    <row r="122" spans="1:8" ht="13.5" customHeight="1">
      <c r="A122" s="56" t="s">
        <v>46</v>
      </c>
      <c r="B122" s="111" t="s">
        <v>164</v>
      </c>
      <c r="C122" s="111"/>
      <c r="D122" s="111"/>
      <c r="E122" s="111"/>
      <c r="F122" s="82">
        <f>F77</f>
        <v>260.6687235</v>
      </c>
      <c r="H122" s="121"/>
    </row>
    <row r="123" spans="1:6" ht="13.5" customHeight="1">
      <c r="A123" s="56" t="s">
        <v>49</v>
      </c>
      <c r="B123" s="111" t="s">
        <v>165</v>
      </c>
      <c r="C123" s="111"/>
      <c r="D123" s="111"/>
      <c r="E123" s="111"/>
      <c r="F123" s="82">
        <f>F96</f>
        <v>371.83948523729185</v>
      </c>
    </row>
    <row r="124" spans="1:6" ht="13.5" customHeight="1">
      <c r="A124" s="56" t="s">
        <v>72</v>
      </c>
      <c r="B124" s="111" t="s">
        <v>166</v>
      </c>
      <c r="C124" s="111"/>
      <c r="D124" s="111"/>
      <c r="E124" s="111"/>
      <c r="F124" s="82">
        <f>F105</f>
        <v>59.95847742669073</v>
      </c>
    </row>
    <row r="125" spans="1:6" ht="13.5" customHeight="1">
      <c r="A125" s="56" t="s">
        <v>74</v>
      </c>
      <c r="B125" s="111" t="s">
        <v>167</v>
      </c>
      <c r="C125" s="111"/>
      <c r="D125" s="111"/>
      <c r="E125" s="111"/>
      <c r="F125" s="82">
        <f>F116</f>
        <v>1277.3853823369325</v>
      </c>
    </row>
    <row r="126" spans="1:6" ht="13.5" customHeight="1">
      <c r="A126" s="122" t="s">
        <v>168</v>
      </c>
      <c r="B126" s="122"/>
      <c r="C126" s="122"/>
      <c r="D126" s="122"/>
      <c r="E126" s="122"/>
      <c r="F126" s="123">
        <f>SUM(F120:F125)</f>
        <v>5472.411268500915</v>
      </c>
    </row>
  </sheetData>
  <sheetProtection selectLockedCells="1" selectUnlockedCells="1"/>
  <mergeCells count="120">
    <mergeCell ref="A1:F1"/>
    <mergeCell ref="A2:F2"/>
    <mergeCell ref="A3:B3"/>
    <mergeCell ref="A4:B4"/>
    <mergeCell ref="A5:F5"/>
    <mergeCell ref="A6:F6"/>
    <mergeCell ref="B7:E7"/>
    <mergeCell ref="B8:E8"/>
    <mergeCell ref="B9:E9"/>
    <mergeCell ref="B10:E10"/>
    <mergeCell ref="A11:F11"/>
    <mergeCell ref="A12:C12"/>
    <mergeCell ref="E12:F12"/>
    <mergeCell ref="A13:C13"/>
    <mergeCell ref="E13:F13"/>
    <mergeCell ref="A14:F14"/>
    <mergeCell ref="A15:F15"/>
    <mergeCell ref="A16:F16"/>
    <mergeCell ref="B17:E17"/>
    <mergeCell ref="B18:E18"/>
    <mergeCell ref="B19:E19"/>
    <mergeCell ref="B20:E20"/>
    <mergeCell ref="A22:F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2:E32"/>
    <mergeCell ref="A34:F34"/>
    <mergeCell ref="A35:F35"/>
    <mergeCell ref="B36:D36"/>
    <mergeCell ref="B37:D37"/>
    <mergeCell ref="A38:D38"/>
    <mergeCell ref="B39:D39"/>
    <mergeCell ref="A40:D40"/>
    <mergeCell ref="A42:F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A52:D52"/>
    <mergeCell ref="A54:F54"/>
    <mergeCell ref="B55:E55"/>
    <mergeCell ref="B56:D56"/>
    <mergeCell ref="B57:D57"/>
    <mergeCell ref="B58:E58"/>
    <mergeCell ref="B59:E59"/>
    <mergeCell ref="B60:E60"/>
    <mergeCell ref="B61:E61"/>
    <mergeCell ref="B62:E62"/>
    <mergeCell ref="B63:E63"/>
    <mergeCell ref="B64:E64"/>
    <mergeCell ref="A65:E65"/>
    <mergeCell ref="A67:F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A77:D77"/>
    <mergeCell ref="A79:F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A95:D95"/>
    <mergeCell ref="A96:D96"/>
    <mergeCell ref="A97:E97"/>
    <mergeCell ref="A99:F99"/>
    <mergeCell ref="B100:E100"/>
    <mergeCell ref="B101:E101"/>
    <mergeCell ref="B102:E102"/>
    <mergeCell ref="B103:E103"/>
    <mergeCell ref="B104:E104"/>
    <mergeCell ref="A105:E105"/>
    <mergeCell ref="A107:F107"/>
    <mergeCell ref="B108:D108"/>
    <mergeCell ref="B109:D109"/>
    <mergeCell ref="A110:A114"/>
    <mergeCell ref="B110:D110"/>
    <mergeCell ref="B111:D111"/>
    <mergeCell ref="B112:D112"/>
    <mergeCell ref="B113:D113"/>
    <mergeCell ref="B114:D114"/>
    <mergeCell ref="B115:D115"/>
    <mergeCell ref="A116:D116"/>
    <mergeCell ref="A118:F118"/>
    <mergeCell ref="B119:E119"/>
    <mergeCell ref="B120:E120"/>
    <mergeCell ref="B121:E121"/>
    <mergeCell ref="B122:E122"/>
    <mergeCell ref="B123:E123"/>
    <mergeCell ref="B124:E124"/>
    <mergeCell ref="B125:E125"/>
    <mergeCell ref="A126:E126"/>
  </mergeCells>
  <printOptions horizontalCentered="1"/>
  <pageMargins left="0" right="0" top="1.575" bottom="1.18125" header="0.5118055555555555" footer="0.5118055555555555"/>
  <pageSetup horizontalDpi="300" verticalDpi="300" orientation="portrait" paperSize="9" scale="71"/>
  <rowBreaks count="1" manualBreakCount="1">
    <brk id="3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SheetLayoutView="100" workbookViewId="0" topLeftCell="A1">
      <selection activeCell="B20" sqref="B20"/>
    </sheetView>
  </sheetViews>
  <sheetFormatPr defaultColWidth="9.140625" defaultRowHeight="12.75" customHeight="1"/>
  <cols>
    <col min="1" max="1" width="6.57421875" style="41" customWidth="1"/>
    <col min="2" max="2" width="35.8515625" style="41" customWidth="1"/>
    <col min="3" max="3" width="17.421875" style="42" customWidth="1"/>
    <col min="4" max="4" width="17.28125" style="43" customWidth="1"/>
    <col min="5" max="5" width="17.140625" style="44" customWidth="1"/>
    <col min="6" max="6" width="23.7109375" style="45" customWidth="1"/>
    <col min="7" max="7" width="12.28125" style="46" customWidth="1"/>
    <col min="8" max="8" width="10.00390625" style="46" customWidth="1"/>
    <col min="9" max="16384" width="9.140625" style="46" customWidth="1"/>
  </cols>
  <sheetData>
    <row r="1" spans="1:6" ht="13.5" customHeight="1">
      <c r="A1" s="47" t="s">
        <v>37</v>
      </c>
      <c r="B1" s="47"/>
      <c r="C1" s="47"/>
      <c r="D1" s="47"/>
      <c r="E1" s="47"/>
      <c r="F1" s="47"/>
    </row>
    <row r="2" spans="1:6" ht="13.5" customHeight="1">
      <c r="A2" s="48" t="s">
        <v>38</v>
      </c>
      <c r="B2" s="48"/>
      <c r="C2" s="48"/>
      <c r="D2" s="48"/>
      <c r="E2" s="48"/>
      <c r="F2" s="48"/>
    </row>
    <row r="3" spans="1:6" ht="13.5" customHeight="1">
      <c r="A3" s="49" t="s">
        <v>39</v>
      </c>
      <c r="B3" s="49"/>
      <c r="C3" s="50"/>
      <c r="D3" s="51"/>
      <c r="E3" s="51"/>
      <c r="F3" s="52"/>
    </row>
    <row r="4" spans="1:6" ht="13.5" customHeight="1">
      <c r="A4" s="49" t="s">
        <v>40</v>
      </c>
      <c r="B4" s="49"/>
      <c r="C4" s="51"/>
      <c r="D4" s="51"/>
      <c r="E4" s="51"/>
      <c r="F4" s="52"/>
    </row>
    <row r="5" spans="1:6" ht="13.5" customHeight="1">
      <c r="A5" s="53"/>
      <c r="B5" s="53"/>
      <c r="C5" s="53"/>
      <c r="D5" s="53"/>
      <c r="E5" s="53"/>
      <c r="F5" s="53"/>
    </row>
    <row r="6" spans="1:6" s="55" customFormat="1" ht="13.5" customHeight="1">
      <c r="A6" s="54" t="s">
        <v>41</v>
      </c>
      <c r="B6" s="54"/>
      <c r="C6" s="54"/>
      <c r="D6" s="54"/>
      <c r="E6" s="54"/>
      <c r="F6" s="54"/>
    </row>
    <row r="7" spans="1:6" ht="13.5" customHeight="1">
      <c r="A7" s="56" t="s">
        <v>0</v>
      </c>
      <c r="B7" s="57" t="s">
        <v>42</v>
      </c>
      <c r="C7" s="57"/>
      <c r="D7" s="57"/>
      <c r="E7" s="57"/>
      <c r="F7" s="58"/>
    </row>
    <row r="8" spans="1:6" ht="13.5" customHeight="1">
      <c r="A8" s="56" t="s">
        <v>43</v>
      </c>
      <c r="B8" s="57" t="s">
        <v>44</v>
      </c>
      <c r="C8" s="57"/>
      <c r="D8" s="57"/>
      <c r="E8" s="57"/>
      <c r="F8" s="59" t="s">
        <v>45</v>
      </c>
    </row>
    <row r="9" spans="1:6" ht="27" customHeight="1">
      <c r="A9" s="56" t="s">
        <v>46</v>
      </c>
      <c r="B9" s="57" t="s">
        <v>47</v>
      </c>
      <c r="C9" s="57"/>
      <c r="D9" s="57"/>
      <c r="E9" s="57"/>
      <c r="F9" s="59" t="s">
        <v>48</v>
      </c>
    </row>
    <row r="10" spans="1:6" ht="27" customHeight="1">
      <c r="A10" s="56" t="s">
        <v>49</v>
      </c>
      <c r="B10" s="57" t="s">
        <v>50</v>
      </c>
      <c r="C10" s="57"/>
      <c r="D10" s="57"/>
      <c r="E10" s="57"/>
      <c r="F10" s="59">
        <v>12</v>
      </c>
    </row>
    <row r="11" spans="1:6" ht="13.5" customHeight="1">
      <c r="A11" s="54" t="s">
        <v>51</v>
      </c>
      <c r="B11" s="54"/>
      <c r="C11" s="54"/>
      <c r="D11" s="54"/>
      <c r="E11" s="54"/>
      <c r="F11" s="54"/>
    </row>
    <row r="12" spans="1:6" ht="41.25" customHeight="1">
      <c r="A12" s="60" t="s">
        <v>52</v>
      </c>
      <c r="B12" s="60"/>
      <c r="C12" s="60"/>
      <c r="D12" s="60" t="s">
        <v>53</v>
      </c>
      <c r="E12" s="60" t="s">
        <v>54</v>
      </c>
      <c r="F12" s="60"/>
    </row>
    <row r="13" spans="1:6" ht="12.75" customHeight="1">
      <c r="A13" s="61" t="s">
        <v>169</v>
      </c>
      <c r="B13" s="61"/>
      <c r="C13" s="61"/>
      <c r="D13" s="62" t="s">
        <v>56</v>
      </c>
      <c r="E13" s="63">
        <v>5</v>
      </c>
      <c r="F13" s="63"/>
    </row>
    <row r="14" spans="1:6" ht="13.5" customHeight="1">
      <c r="A14" s="48" t="s">
        <v>57</v>
      </c>
      <c r="B14" s="48"/>
      <c r="C14" s="48"/>
      <c r="D14" s="48"/>
      <c r="E14" s="48"/>
      <c r="F14" s="48"/>
    </row>
    <row r="15" spans="1:6" ht="13.5" customHeight="1">
      <c r="A15" s="47" t="s">
        <v>58</v>
      </c>
      <c r="B15" s="47"/>
      <c r="C15" s="47"/>
      <c r="D15" s="47"/>
      <c r="E15" s="47"/>
      <c r="F15" s="47"/>
    </row>
    <row r="16" spans="1:6" ht="13.5" customHeight="1">
      <c r="A16" s="60" t="s">
        <v>59</v>
      </c>
      <c r="B16" s="60"/>
      <c r="C16" s="60"/>
      <c r="D16" s="60"/>
      <c r="E16" s="60"/>
      <c r="F16" s="60"/>
    </row>
    <row r="17" spans="1:6" ht="13.5" customHeight="1">
      <c r="A17" s="62">
        <v>1</v>
      </c>
      <c r="B17" s="57" t="s">
        <v>60</v>
      </c>
      <c r="C17" s="57"/>
      <c r="D17" s="57"/>
      <c r="E17" s="57"/>
      <c r="F17" s="64"/>
    </row>
    <row r="18" spans="1:6" ht="13.5" customHeight="1">
      <c r="A18" s="62">
        <v>2</v>
      </c>
      <c r="B18" s="57" t="s">
        <v>61</v>
      </c>
      <c r="C18" s="57"/>
      <c r="D18" s="57"/>
      <c r="E18" s="57"/>
      <c r="F18" s="65">
        <v>1121.33</v>
      </c>
    </row>
    <row r="19" spans="1:6" ht="13.5" customHeight="1">
      <c r="A19" s="62">
        <v>3</v>
      </c>
      <c r="B19" s="57" t="s">
        <v>62</v>
      </c>
      <c r="C19" s="57"/>
      <c r="D19" s="57"/>
      <c r="E19" s="57"/>
      <c r="F19" s="64"/>
    </row>
    <row r="20" spans="1:6" ht="13.5" customHeight="1">
      <c r="A20" s="59">
        <v>4</v>
      </c>
      <c r="B20" s="57" t="s">
        <v>63</v>
      </c>
      <c r="C20" s="57"/>
      <c r="D20" s="57"/>
      <c r="E20" s="57"/>
      <c r="F20" s="66">
        <v>42736</v>
      </c>
    </row>
    <row r="21" spans="1:6" ht="13.5" customHeight="1">
      <c r="A21" s="67"/>
      <c r="B21" s="68"/>
      <c r="C21" s="68"/>
      <c r="D21" s="68"/>
      <c r="E21" s="68"/>
      <c r="F21" s="69"/>
    </row>
    <row r="22" spans="1:6" s="55" customFormat="1" ht="13.5" customHeight="1">
      <c r="A22" s="70" t="s">
        <v>64</v>
      </c>
      <c r="B22" s="70"/>
      <c r="C22" s="70"/>
      <c r="D22" s="70"/>
      <c r="E22" s="70"/>
      <c r="F22" s="70"/>
    </row>
    <row r="23" spans="1:6" ht="13.5" customHeight="1">
      <c r="A23" s="60">
        <v>1</v>
      </c>
      <c r="B23" s="60" t="s">
        <v>65</v>
      </c>
      <c r="C23" s="60"/>
      <c r="D23" s="60"/>
      <c r="E23" s="71" t="s">
        <v>66</v>
      </c>
      <c r="F23" s="60" t="s">
        <v>67</v>
      </c>
    </row>
    <row r="24" spans="1:6" ht="13.5" customHeight="1">
      <c r="A24" s="62" t="s">
        <v>0</v>
      </c>
      <c r="B24" s="57" t="s">
        <v>68</v>
      </c>
      <c r="C24" s="57"/>
      <c r="D24" s="57"/>
      <c r="E24" s="72">
        <v>1</v>
      </c>
      <c r="F24" s="65">
        <v>1121.33</v>
      </c>
    </row>
    <row r="25" spans="1:6" ht="13.5" customHeight="1">
      <c r="A25" s="62" t="s">
        <v>43</v>
      </c>
      <c r="B25" s="57" t="s">
        <v>69</v>
      </c>
      <c r="C25" s="57"/>
      <c r="D25" s="57"/>
      <c r="E25" s="72">
        <v>0</v>
      </c>
      <c r="F25" s="73">
        <v>0</v>
      </c>
    </row>
    <row r="26" spans="1:6" ht="13.5" customHeight="1">
      <c r="A26" s="62" t="s">
        <v>46</v>
      </c>
      <c r="B26" s="57" t="s">
        <v>70</v>
      </c>
      <c r="C26" s="57"/>
      <c r="D26" s="57"/>
      <c r="E26" s="72">
        <v>0</v>
      </c>
      <c r="F26" s="73">
        <v>0</v>
      </c>
    </row>
    <row r="27" spans="1:6" ht="13.5" customHeight="1">
      <c r="A27" s="62" t="s">
        <v>49</v>
      </c>
      <c r="B27" s="57" t="s">
        <v>71</v>
      </c>
      <c r="C27" s="57"/>
      <c r="D27" s="57"/>
      <c r="E27" s="72">
        <v>0</v>
      </c>
      <c r="F27" s="73">
        <v>0</v>
      </c>
    </row>
    <row r="28" spans="1:6" ht="13.5" customHeight="1">
      <c r="A28" s="62" t="s">
        <v>72</v>
      </c>
      <c r="B28" s="57" t="s">
        <v>73</v>
      </c>
      <c r="C28" s="57"/>
      <c r="D28" s="57"/>
      <c r="E28" s="72">
        <v>0</v>
      </c>
      <c r="F28" s="73">
        <v>0</v>
      </c>
    </row>
    <row r="29" spans="1:6" ht="13.5" customHeight="1">
      <c r="A29" s="62" t="s">
        <v>74</v>
      </c>
      <c r="B29" s="57" t="s">
        <v>75</v>
      </c>
      <c r="C29" s="57"/>
      <c r="D29" s="57"/>
      <c r="E29" s="72">
        <v>0</v>
      </c>
      <c r="F29" s="73">
        <v>0</v>
      </c>
    </row>
    <row r="30" spans="1:6" ht="13.5" customHeight="1">
      <c r="A30" s="62" t="s">
        <v>76</v>
      </c>
      <c r="B30" s="57" t="s">
        <v>77</v>
      </c>
      <c r="C30" s="57"/>
      <c r="D30" s="57"/>
      <c r="E30" s="72">
        <v>0</v>
      </c>
      <c r="F30" s="73">
        <v>0</v>
      </c>
    </row>
    <row r="31" spans="1:6" ht="13.5" customHeight="1">
      <c r="A31" s="62" t="s">
        <v>78</v>
      </c>
      <c r="B31" s="57" t="s">
        <v>79</v>
      </c>
      <c r="C31" s="57"/>
      <c r="D31" s="57"/>
      <c r="E31" s="72">
        <v>0</v>
      </c>
      <c r="F31" s="73">
        <v>0</v>
      </c>
    </row>
    <row r="32" spans="1:6" ht="13.5" customHeight="1">
      <c r="A32" s="56" t="s">
        <v>80</v>
      </c>
      <c r="B32" s="56"/>
      <c r="C32" s="56"/>
      <c r="D32" s="56"/>
      <c r="E32" s="56"/>
      <c r="F32" s="74">
        <f>SUM(F24:F31)</f>
        <v>1121.33</v>
      </c>
    </row>
    <row r="33" spans="1:6" ht="13.5" customHeight="1">
      <c r="A33" s="47"/>
      <c r="B33" s="47"/>
      <c r="C33" s="47"/>
      <c r="D33" s="47"/>
      <c r="E33" s="47"/>
      <c r="F33" s="75"/>
    </row>
    <row r="34" spans="1:6" ht="13.5" customHeight="1">
      <c r="A34" s="70" t="s">
        <v>81</v>
      </c>
      <c r="B34" s="70"/>
      <c r="C34" s="70"/>
      <c r="D34" s="70"/>
      <c r="E34" s="70"/>
      <c r="F34" s="70"/>
    </row>
    <row r="35" spans="1:11" s="76" customFormat="1" ht="13.5" customHeight="1">
      <c r="A35" s="53" t="s">
        <v>82</v>
      </c>
      <c r="B35" s="53"/>
      <c r="C35" s="53"/>
      <c r="D35" s="53"/>
      <c r="E35" s="53"/>
      <c r="F35" s="53"/>
      <c r="G35" s="46"/>
      <c r="H35" s="46"/>
      <c r="I35" s="46"/>
      <c r="J35" s="46"/>
      <c r="K35" s="46"/>
    </row>
    <row r="36" spans="1:6" ht="13.5" customHeight="1">
      <c r="A36" s="60" t="s">
        <v>83</v>
      </c>
      <c r="B36" s="77" t="s">
        <v>84</v>
      </c>
      <c r="C36" s="77"/>
      <c r="D36" s="77"/>
      <c r="E36" s="71" t="s">
        <v>66</v>
      </c>
      <c r="F36" s="60" t="s">
        <v>85</v>
      </c>
    </row>
    <row r="37" spans="1:6" ht="13.5" customHeight="1">
      <c r="A37" s="78" t="s">
        <v>0</v>
      </c>
      <c r="B37" s="79" t="s">
        <v>86</v>
      </c>
      <c r="C37" s="79"/>
      <c r="D37" s="79"/>
      <c r="E37" s="72">
        <f>1/12</f>
        <v>0.08333333333333333</v>
      </c>
      <c r="F37" s="73">
        <f>F32*E37</f>
        <v>93.44416666666666</v>
      </c>
    </row>
    <row r="38" spans="1:6" ht="13.5" customHeight="1">
      <c r="A38" s="80"/>
      <c r="B38" s="80"/>
      <c r="C38" s="80"/>
      <c r="D38" s="80"/>
      <c r="E38" s="81"/>
      <c r="F38" s="82"/>
    </row>
    <row r="39" spans="1:6" ht="13.5" customHeight="1">
      <c r="A39" s="78" t="s">
        <v>43</v>
      </c>
      <c r="B39" s="79" t="s">
        <v>87</v>
      </c>
      <c r="C39" s="79"/>
      <c r="D39" s="79"/>
      <c r="E39" s="72">
        <f>1/3</f>
        <v>0.3333333333333333</v>
      </c>
      <c r="F39" s="73">
        <f>F37*E39</f>
        <v>31.14805555555555</v>
      </c>
    </row>
    <row r="40" spans="1:7" ht="13.5" customHeight="1">
      <c r="A40" s="56" t="s">
        <v>13</v>
      </c>
      <c r="B40" s="56"/>
      <c r="C40" s="56"/>
      <c r="D40" s="56"/>
      <c r="E40" s="81">
        <f>SUM(E38:E39)</f>
        <v>0.3333333333333333</v>
      </c>
      <c r="F40" s="74">
        <f>F37+F39</f>
        <v>124.5922222222222</v>
      </c>
      <c r="G40"/>
    </row>
    <row r="41" spans="1:7" ht="13.5" customHeight="1">
      <c r="A41" s="47"/>
      <c r="B41" s="47"/>
      <c r="C41" s="47"/>
      <c r="D41" s="47"/>
      <c r="E41" s="83"/>
      <c r="F41" s="75"/>
      <c r="G41"/>
    </row>
    <row r="42" spans="1:6" ht="13.5" customHeight="1">
      <c r="A42" s="53" t="s">
        <v>88</v>
      </c>
      <c r="B42" s="53"/>
      <c r="C42" s="53"/>
      <c r="D42" s="53"/>
      <c r="E42" s="53"/>
      <c r="F42" s="53"/>
    </row>
    <row r="43" spans="1:6" ht="13.5" customHeight="1">
      <c r="A43" s="60" t="s">
        <v>89</v>
      </c>
      <c r="B43" s="60" t="s">
        <v>90</v>
      </c>
      <c r="C43" s="60"/>
      <c r="D43" s="60"/>
      <c r="E43" s="71" t="s">
        <v>66</v>
      </c>
      <c r="F43" s="60" t="s">
        <v>85</v>
      </c>
    </row>
    <row r="44" spans="1:6" ht="13.5" customHeight="1">
      <c r="A44" s="78" t="s">
        <v>0</v>
      </c>
      <c r="B44" s="79" t="s">
        <v>91</v>
      </c>
      <c r="C44" s="79"/>
      <c r="D44" s="79"/>
      <c r="E44" s="72">
        <v>0.2</v>
      </c>
      <c r="F44" s="84">
        <f>SUM(F32+F40)*E44</f>
        <v>249.18444444444447</v>
      </c>
    </row>
    <row r="45" spans="1:6" ht="13.5" customHeight="1">
      <c r="A45" s="78" t="s">
        <v>43</v>
      </c>
      <c r="B45" s="79" t="s">
        <v>92</v>
      </c>
      <c r="C45" s="79"/>
      <c r="D45" s="79"/>
      <c r="E45" s="72">
        <v>0.015</v>
      </c>
      <c r="F45" s="84">
        <f>SUM(F32+F40)*E45</f>
        <v>18.68883333333333</v>
      </c>
    </row>
    <row r="46" spans="1:6" ht="13.5" customHeight="1">
      <c r="A46" s="78" t="s">
        <v>46</v>
      </c>
      <c r="B46" s="79" t="s">
        <v>93</v>
      </c>
      <c r="C46" s="79"/>
      <c r="D46" s="79"/>
      <c r="E46" s="72">
        <v>0.01</v>
      </c>
      <c r="F46" s="84">
        <f>SUM(F32+F40)*E46</f>
        <v>12.459222222222223</v>
      </c>
    </row>
    <row r="47" spans="1:6" ht="13.5" customHeight="1">
      <c r="A47" s="78" t="s">
        <v>49</v>
      </c>
      <c r="B47" s="79" t="s">
        <v>94</v>
      </c>
      <c r="C47" s="79"/>
      <c r="D47" s="79"/>
      <c r="E47" s="72">
        <v>0.002</v>
      </c>
      <c r="F47" s="84">
        <f>SUM(F32+F40)*E47</f>
        <v>2.4918444444444443</v>
      </c>
    </row>
    <row r="48" spans="1:6" ht="13.5" customHeight="1">
      <c r="A48" s="78" t="s">
        <v>72</v>
      </c>
      <c r="B48" s="79" t="s">
        <v>95</v>
      </c>
      <c r="C48" s="79"/>
      <c r="D48" s="79"/>
      <c r="E48" s="72">
        <v>0.025</v>
      </c>
      <c r="F48" s="84">
        <f>SUM(F32+F40)*E48</f>
        <v>31.14805555555556</v>
      </c>
    </row>
    <row r="49" spans="1:6" ht="13.5" customHeight="1">
      <c r="A49" s="78" t="s">
        <v>74</v>
      </c>
      <c r="B49" s="79" t="s">
        <v>96</v>
      </c>
      <c r="C49" s="79"/>
      <c r="D49" s="79"/>
      <c r="E49" s="72">
        <v>0.08</v>
      </c>
      <c r="F49" s="84">
        <f>SUM(F32+F40)*E49</f>
        <v>99.67377777777779</v>
      </c>
    </row>
    <row r="50" spans="1:6" ht="13.5" customHeight="1">
      <c r="A50" s="78" t="s">
        <v>76</v>
      </c>
      <c r="B50" s="79" t="s">
        <v>97</v>
      </c>
      <c r="C50" s="79"/>
      <c r="D50" s="79"/>
      <c r="E50" s="72">
        <v>0.03</v>
      </c>
      <c r="F50" s="84">
        <f>SUM(F32+F40)*E50</f>
        <v>37.37766666666666</v>
      </c>
    </row>
    <row r="51" spans="1:6" ht="13.5" customHeight="1">
      <c r="A51" s="78" t="s">
        <v>78</v>
      </c>
      <c r="B51" s="79" t="s">
        <v>98</v>
      </c>
      <c r="C51" s="79"/>
      <c r="D51" s="79"/>
      <c r="E51" s="72">
        <v>0.006</v>
      </c>
      <c r="F51" s="84">
        <f>SUM(F32+F40)*E51</f>
        <v>7.475533333333334</v>
      </c>
    </row>
    <row r="52" spans="1:11" s="86" customFormat="1" ht="13.5" customHeight="1">
      <c r="A52" s="56" t="s">
        <v>13</v>
      </c>
      <c r="B52" s="56"/>
      <c r="C52" s="56"/>
      <c r="D52" s="56"/>
      <c r="E52" s="81">
        <f>SUM(E44:E51)</f>
        <v>0.368</v>
      </c>
      <c r="F52" s="85">
        <f>SUM(F44:F51)</f>
        <v>458.4993777777778</v>
      </c>
      <c r="G52" s="46"/>
      <c r="H52" s="46"/>
      <c r="I52" s="46"/>
      <c r="J52" s="46"/>
      <c r="K52" s="46"/>
    </row>
    <row r="53" spans="1:11" s="86" customFormat="1" ht="13.5" customHeight="1">
      <c r="A53" s="47"/>
      <c r="B53" s="47"/>
      <c r="C53" s="47"/>
      <c r="D53" s="47"/>
      <c r="E53" s="83"/>
      <c r="F53" s="87"/>
      <c r="G53" s="46"/>
      <c r="H53" s="46"/>
      <c r="I53" s="46"/>
      <c r="J53" s="46"/>
      <c r="K53" s="46"/>
    </row>
    <row r="54" spans="1:11" s="86" customFormat="1" ht="13.5" customHeight="1">
      <c r="A54" s="53" t="s">
        <v>99</v>
      </c>
      <c r="B54" s="53"/>
      <c r="C54" s="53"/>
      <c r="D54" s="53"/>
      <c r="E54" s="53"/>
      <c r="F54" s="53"/>
      <c r="G54" s="46"/>
      <c r="H54" s="46"/>
      <c r="I54" s="46"/>
      <c r="J54" s="46"/>
      <c r="K54" s="46"/>
    </row>
    <row r="55" spans="1:6" s="86" customFormat="1" ht="13.5" customHeight="1">
      <c r="A55" s="60" t="s">
        <v>100</v>
      </c>
      <c r="B55" s="60" t="s">
        <v>101</v>
      </c>
      <c r="C55" s="60"/>
      <c r="D55" s="60"/>
      <c r="E55" s="60"/>
      <c r="F55" s="88" t="s">
        <v>67</v>
      </c>
    </row>
    <row r="56" spans="1:6" ht="13.5" customHeight="1">
      <c r="A56" s="62" t="s">
        <v>0</v>
      </c>
      <c r="B56" s="57" t="s">
        <v>102</v>
      </c>
      <c r="C56" s="57"/>
      <c r="D56" s="57"/>
      <c r="E56" s="89">
        <v>10</v>
      </c>
      <c r="F56" s="65">
        <f>(E56*26)-(F32*0.06)</f>
        <v>192.7202</v>
      </c>
    </row>
    <row r="57" spans="1:6" ht="13.5" customHeight="1">
      <c r="A57" s="62" t="s">
        <v>43</v>
      </c>
      <c r="B57" s="57" t="s">
        <v>103</v>
      </c>
      <c r="C57" s="57"/>
      <c r="D57" s="57"/>
      <c r="E57" s="89">
        <v>29.5</v>
      </c>
      <c r="F57" s="65">
        <f>E57*22</f>
        <v>649</v>
      </c>
    </row>
    <row r="58" spans="1:6" ht="13.5" customHeight="1">
      <c r="A58" s="62" t="s">
        <v>46</v>
      </c>
      <c r="B58" s="57" t="s">
        <v>104</v>
      </c>
      <c r="C58" s="57"/>
      <c r="D58" s="57"/>
      <c r="E58" s="57"/>
      <c r="F58" s="65"/>
    </row>
    <row r="59" spans="1:6" ht="13.5" customHeight="1">
      <c r="A59" s="62" t="s">
        <v>49</v>
      </c>
      <c r="B59" s="57" t="s">
        <v>105</v>
      </c>
      <c r="C59" s="57"/>
      <c r="D59" s="57"/>
      <c r="E59" s="57"/>
      <c r="F59" s="65">
        <v>5</v>
      </c>
    </row>
    <row r="60" spans="1:6" ht="13.5" customHeight="1">
      <c r="A60" s="62" t="s">
        <v>72</v>
      </c>
      <c r="B60" s="57" t="s">
        <v>106</v>
      </c>
      <c r="C60" s="57"/>
      <c r="D60" s="57"/>
      <c r="E60" s="57"/>
      <c r="F60" s="65">
        <v>170</v>
      </c>
    </row>
    <row r="61" spans="1:7" ht="13.5" customHeight="1">
      <c r="A61" s="62" t="s">
        <v>74</v>
      </c>
      <c r="B61" s="57" t="s">
        <v>107</v>
      </c>
      <c r="C61" s="57"/>
      <c r="D61" s="57"/>
      <c r="E61" s="57"/>
      <c r="F61" s="65">
        <v>1.5</v>
      </c>
      <c r="G61" s="90"/>
    </row>
    <row r="62" spans="1:7" ht="13.5" customHeight="1">
      <c r="A62" s="62" t="s">
        <v>76</v>
      </c>
      <c r="B62" s="57" t="s">
        <v>108</v>
      </c>
      <c r="C62" s="57"/>
      <c r="D62" s="57"/>
      <c r="E62" s="57"/>
      <c r="F62" s="65"/>
      <c r="G62" s="90"/>
    </row>
    <row r="63" spans="1:7" ht="13.5" customHeight="1">
      <c r="A63" s="62" t="s">
        <v>78</v>
      </c>
      <c r="B63" s="57" t="s">
        <v>109</v>
      </c>
      <c r="C63" s="57"/>
      <c r="D63" s="57"/>
      <c r="E63" s="57"/>
      <c r="F63" s="65"/>
      <c r="G63" s="90"/>
    </row>
    <row r="64" spans="1:6" ht="13.5" customHeight="1">
      <c r="A64" s="62" t="s">
        <v>110</v>
      </c>
      <c r="B64" s="57" t="s">
        <v>111</v>
      </c>
      <c r="C64" s="57"/>
      <c r="D64" s="57"/>
      <c r="E64" s="57"/>
      <c r="F64" s="65"/>
    </row>
    <row r="65" spans="1:6" ht="13.5" customHeight="1">
      <c r="A65" s="56" t="s">
        <v>112</v>
      </c>
      <c r="B65" s="56"/>
      <c r="C65" s="56"/>
      <c r="D65" s="56"/>
      <c r="E65" s="56"/>
      <c r="F65" s="91">
        <f>SUM(F56:F64)</f>
        <v>1018.2202</v>
      </c>
    </row>
    <row r="66" spans="1:6" ht="13.5" customHeight="1">
      <c r="A66" s="47"/>
      <c r="B66" s="47"/>
      <c r="C66" s="47"/>
      <c r="D66" s="47"/>
      <c r="E66" s="47"/>
      <c r="F66" s="75"/>
    </row>
    <row r="67" spans="1:6" ht="13.5" customHeight="1">
      <c r="A67" s="70" t="s">
        <v>113</v>
      </c>
      <c r="B67" s="70"/>
      <c r="C67" s="70"/>
      <c r="D67" s="70"/>
      <c r="E67" s="70"/>
      <c r="F67" s="70"/>
    </row>
    <row r="68" spans="1:6" ht="13.5" customHeight="1">
      <c r="A68" s="60">
        <v>3</v>
      </c>
      <c r="B68" s="77" t="s">
        <v>114</v>
      </c>
      <c r="C68" s="77"/>
      <c r="D68" s="77"/>
      <c r="E68" s="71" t="s">
        <v>66</v>
      </c>
      <c r="F68" s="60" t="s">
        <v>85</v>
      </c>
    </row>
    <row r="69" spans="1:6" ht="13.5" customHeight="1">
      <c r="A69" s="78" t="s">
        <v>0</v>
      </c>
      <c r="B69" s="79" t="s">
        <v>115</v>
      </c>
      <c r="C69" s="79"/>
      <c r="D69" s="79"/>
      <c r="E69" s="72"/>
      <c r="F69" s="73">
        <f>(F32+F65+F40+F49)/12</f>
        <v>196.98468333333327</v>
      </c>
    </row>
    <row r="70" spans="1:6" ht="13.5" customHeight="1">
      <c r="A70" s="78"/>
      <c r="B70" s="92" t="s">
        <v>116</v>
      </c>
      <c r="C70" s="92"/>
      <c r="D70" s="92"/>
      <c r="E70" s="72"/>
      <c r="F70" s="73">
        <f>(F32+F40)*0.08*0.5</f>
        <v>49.83688888888889</v>
      </c>
    </row>
    <row r="71" spans="1:6" ht="12.75" customHeight="1">
      <c r="A71" s="78"/>
      <c r="B71" s="57" t="s">
        <v>117</v>
      </c>
      <c r="C71" s="57"/>
      <c r="D71" s="57"/>
      <c r="E71" s="72">
        <v>0.38695</v>
      </c>
      <c r="F71" s="93">
        <f>(F69+F70)*E71</f>
        <v>95.50760737138887</v>
      </c>
    </row>
    <row r="72" spans="1:6" ht="12.75" customHeight="1">
      <c r="A72" s="78" t="s">
        <v>43</v>
      </c>
      <c r="B72" s="57" t="s">
        <v>118</v>
      </c>
      <c r="C72" s="57"/>
      <c r="D72" s="57"/>
      <c r="E72" s="72"/>
      <c r="F72" s="73">
        <f>(F32++F65+F52+F40)/12</f>
        <v>226.88681666666662</v>
      </c>
    </row>
    <row r="73" spans="1:6" ht="12.75" customHeight="1">
      <c r="A73" s="78"/>
      <c r="B73" s="92" t="s">
        <v>119</v>
      </c>
      <c r="C73" s="92"/>
      <c r="D73" s="92"/>
      <c r="E73" s="72"/>
      <c r="F73" s="94">
        <f>(F32+F40)*0.08*0.5</f>
        <v>49.83688888888889</v>
      </c>
    </row>
    <row r="74" spans="1:6" ht="12.75" customHeight="1">
      <c r="A74" s="78"/>
      <c r="B74" s="57" t="s">
        <v>120</v>
      </c>
      <c r="C74" s="57"/>
      <c r="D74" s="57"/>
      <c r="E74" s="95">
        <v>0.38695</v>
      </c>
      <c r="F74" s="96">
        <f>(F72+F73)*E74</f>
        <v>107.07823786472221</v>
      </c>
    </row>
    <row r="75" spans="1:6" ht="12.75" customHeight="1">
      <c r="A75" s="78"/>
      <c r="B75" s="57" t="s">
        <v>121</v>
      </c>
      <c r="C75" s="57"/>
      <c r="D75" s="57"/>
      <c r="E75" s="72"/>
      <c r="F75" s="97">
        <f>-F37+(-F39)</f>
        <v>-124.5922222222222</v>
      </c>
    </row>
    <row r="76" spans="1:6" ht="12.75" customHeight="1">
      <c r="A76" s="78" t="s">
        <v>74</v>
      </c>
      <c r="B76" s="57" t="s">
        <v>122</v>
      </c>
      <c r="C76" s="57"/>
      <c r="D76" s="57"/>
      <c r="E76" s="72">
        <v>0.0276</v>
      </c>
      <c r="F76" s="98">
        <f>F75*E76</f>
        <v>-3.438745333333333</v>
      </c>
    </row>
    <row r="77" spans="1:6" ht="12.75" customHeight="1">
      <c r="A77" s="56" t="s">
        <v>13</v>
      </c>
      <c r="B77" s="56"/>
      <c r="C77" s="56"/>
      <c r="D77" s="56"/>
      <c r="E77" s="81"/>
      <c r="F77" s="74">
        <f>F71+F74+F76</f>
        <v>199.14709990277774</v>
      </c>
    </row>
    <row r="78" spans="1:6" ht="12.75" customHeight="1">
      <c r="A78" s="47"/>
      <c r="B78" s="47"/>
      <c r="C78" s="47"/>
      <c r="D78" s="47"/>
      <c r="E78" s="83"/>
      <c r="F78" s="75"/>
    </row>
    <row r="79" spans="1:6" ht="12.75" customHeight="1">
      <c r="A79" s="70" t="s">
        <v>123</v>
      </c>
      <c r="B79" s="70"/>
      <c r="C79" s="70"/>
      <c r="D79" s="70"/>
      <c r="E79" s="70"/>
      <c r="F79" s="70"/>
    </row>
    <row r="80" spans="1:6" ht="12.75" customHeight="1">
      <c r="A80" s="60">
        <v>4</v>
      </c>
      <c r="B80" s="77" t="s">
        <v>124</v>
      </c>
      <c r="C80" s="77"/>
      <c r="D80" s="77"/>
      <c r="E80" s="71" t="s">
        <v>125</v>
      </c>
      <c r="F80" s="60" t="s">
        <v>85</v>
      </c>
    </row>
    <row r="81" spans="1:6" ht="12.75" customHeight="1">
      <c r="A81" s="62" t="s">
        <v>0</v>
      </c>
      <c r="B81" s="57" t="s">
        <v>126</v>
      </c>
      <c r="C81" s="57"/>
      <c r="D81" s="57"/>
      <c r="E81" s="99">
        <v>20.7123</v>
      </c>
      <c r="F81" s="73"/>
    </row>
    <row r="82" spans="1:6" ht="12.75" customHeight="1">
      <c r="A82" s="62"/>
      <c r="B82" s="57" t="s">
        <v>127</v>
      </c>
      <c r="C82" s="57"/>
      <c r="D82" s="57"/>
      <c r="E82" s="100">
        <v>1</v>
      </c>
      <c r="F82" s="73"/>
    </row>
    <row r="83" spans="1:6" ht="12.75" customHeight="1">
      <c r="A83" s="62"/>
      <c r="B83" s="57" t="s">
        <v>128</v>
      </c>
      <c r="C83" s="57"/>
      <c r="D83" s="57"/>
      <c r="E83" s="100">
        <v>1.7000000000000002</v>
      </c>
      <c r="F83" s="73"/>
    </row>
    <row r="84" spans="1:6" ht="12.75" customHeight="1">
      <c r="A84" s="62"/>
      <c r="B84" s="57" t="s">
        <v>129</v>
      </c>
      <c r="C84" s="57"/>
      <c r="D84" s="57"/>
      <c r="E84" s="99">
        <v>3.4521</v>
      </c>
      <c r="F84" s="73"/>
    </row>
    <row r="85" spans="1:6" ht="12.75" customHeight="1">
      <c r="A85" s="62"/>
      <c r="B85" s="57" t="s">
        <v>130</v>
      </c>
      <c r="C85" s="57"/>
      <c r="D85" s="57"/>
      <c r="E85" s="99">
        <v>0.3063</v>
      </c>
      <c r="F85" s="73"/>
    </row>
    <row r="86" spans="1:6" ht="12.75" customHeight="1">
      <c r="A86" s="62"/>
      <c r="B86" s="57" t="s">
        <v>131</v>
      </c>
      <c r="C86" s="57"/>
      <c r="D86" s="57"/>
      <c r="E86" s="99">
        <v>0.0415</v>
      </c>
      <c r="F86" s="73"/>
    </row>
    <row r="87" spans="1:6" ht="12.75" customHeight="1">
      <c r="A87" s="62"/>
      <c r="B87" s="57" t="s">
        <v>132</v>
      </c>
      <c r="C87" s="57"/>
      <c r="D87" s="57"/>
      <c r="E87" s="100">
        <v>0.02</v>
      </c>
      <c r="F87" s="73"/>
    </row>
    <row r="88" spans="1:6" ht="12.75" customHeight="1">
      <c r="A88" s="62" t="s">
        <v>43</v>
      </c>
      <c r="B88" s="101" t="s">
        <v>133</v>
      </c>
      <c r="C88" s="101"/>
      <c r="D88" s="101"/>
      <c r="E88" s="100">
        <v>0.004</v>
      </c>
      <c r="F88" s="73"/>
    </row>
    <row r="89" spans="1:6" ht="12.75" customHeight="1">
      <c r="A89" s="62" t="s">
        <v>46</v>
      </c>
      <c r="B89" s="57" t="s">
        <v>134</v>
      </c>
      <c r="C89" s="57"/>
      <c r="D89" s="57"/>
      <c r="E89" s="99">
        <v>0.24810000000000001</v>
      </c>
      <c r="F89" s="73"/>
    </row>
    <row r="90" spans="1:6" ht="12.75" customHeight="1">
      <c r="A90" s="62" t="s">
        <v>49</v>
      </c>
      <c r="B90" s="57" t="s">
        <v>135</v>
      </c>
      <c r="C90" s="57"/>
      <c r="D90" s="57"/>
      <c r="E90" s="100">
        <v>3.282</v>
      </c>
      <c r="F90" s="73"/>
    </row>
    <row r="91" spans="1:6" ht="12.75" customHeight="1">
      <c r="A91" s="62" t="s">
        <v>72</v>
      </c>
      <c r="B91" s="101" t="s">
        <v>136</v>
      </c>
      <c r="C91" s="101"/>
      <c r="D91" s="101"/>
      <c r="E91" s="102">
        <v>0.0132</v>
      </c>
      <c r="F91" s="73"/>
    </row>
    <row r="92" spans="1:6" ht="12.75" customHeight="1">
      <c r="A92" s="62" t="s">
        <v>74</v>
      </c>
      <c r="B92" s="57" t="s">
        <v>137</v>
      </c>
      <c r="C92" s="57"/>
      <c r="D92" s="57"/>
      <c r="E92" s="99">
        <v>0.0489</v>
      </c>
      <c r="F92" s="73"/>
    </row>
    <row r="93" spans="1:6" ht="12.75" customHeight="1">
      <c r="A93" s="62"/>
      <c r="B93" s="103"/>
      <c r="C93" s="103"/>
      <c r="D93" s="103"/>
      <c r="E93" s="99">
        <v>30.8283</v>
      </c>
      <c r="F93" s="104"/>
    </row>
    <row r="94" spans="1:6" ht="12.75" customHeight="1">
      <c r="A94" s="62"/>
      <c r="B94" s="57" t="s">
        <v>138</v>
      </c>
      <c r="C94" s="57"/>
      <c r="D94" s="57"/>
      <c r="E94" s="99"/>
      <c r="F94" s="73">
        <f>(F32+F65+F52+F40+F77)/26</f>
        <v>112.37649615010682</v>
      </c>
    </row>
    <row r="95" spans="1:6" ht="12.75" customHeight="1">
      <c r="A95" s="80" t="s">
        <v>139</v>
      </c>
      <c r="B95" s="80"/>
      <c r="C95" s="80"/>
      <c r="D95" s="80"/>
      <c r="E95" s="105"/>
      <c r="F95" s="82">
        <f>F94*E93</f>
        <v>3464.3763362643376</v>
      </c>
    </row>
    <row r="96" spans="1:6" ht="12.75" customHeight="1">
      <c r="A96" s="106" t="s">
        <v>140</v>
      </c>
      <c r="B96" s="106"/>
      <c r="C96" s="106"/>
      <c r="D96" s="106"/>
      <c r="E96" s="107"/>
      <c r="F96" s="108">
        <f>F95/12</f>
        <v>288.69802802202815</v>
      </c>
    </row>
    <row r="97" spans="1:6" ht="12.75" customHeight="1">
      <c r="A97" s="56" t="s">
        <v>141</v>
      </c>
      <c r="B97" s="56"/>
      <c r="C97" s="56"/>
      <c r="D97" s="56"/>
      <c r="E97" s="56"/>
      <c r="F97" s="82">
        <f>SUM(F52,F40,F77,F96)</f>
        <v>1070.9367279248058</v>
      </c>
    </row>
    <row r="98" spans="1:6" ht="12.75" customHeight="1">
      <c r="A98" s="47"/>
      <c r="B98" s="47"/>
      <c r="C98" s="47"/>
      <c r="D98" s="47"/>
      <c r="E98" s="47"/>
      <c r="F98" s="75"/>
    </row>
    <row r="99" spans="1:6" ht="12.75" customHeight="1">
      <c r="A99" s="70" t="s">
        <v>142</v>
      </c>
      <c r="B99" s="70"/>
      <c r="C99" s="70"/>
      <c r="D99" s="70"/>
      <c r="E99" s="70"/>
      <c r="F99" s="70"/>
    </row>
    <row r="100" spans="1:6" ht="12.75" customHeight="1">
      <c r="A100" s="60">
        <v>5</v>
      </c>
      <c r="B100" s="77" t="s">
        <v>143</v>
      </c>
      <c r="C100" s="77"/>
      <c r="D100" s="77"/>
      <c r="E100" s="77"/>
      <c r="F100" s="88" t="s">
        <v>67</v>
      </c>
    </row>
    <row r="101" spans="1:6" ht="12.75" customHeight="1">
      <c r="A101" s="62" t="s">
        <v>0</v>
      </c>
      <c r="B101" s="57" t="s">
        <v>144</v>
      </c>
      <c r="C101" s="57"/>
      <c r="D101" s="57"/>
      <c r="E101" s="57"/>
      <c r="F101" s="65">
        <f>SUM(F120,F121,F122,F123)*1.45%</f>
        <v>46.55206045490968</v>
      </c>
    </row>
    <row r="102" spans="1:6" ht="12.75" customHeight="1">
      <c r="A102" s="62" t="s">
        <v>145</v>
      </c>
      <c r="B102" s="57" t="s">
        <v>146</v>
      </c>
      <c r="C102" s="57"/>
      <c r="D102" s="57"/>
      <c r="E102" s="57"/>
      <c r="F102" s="65"/>
    </row>
    <row r="103" spans="1:6" ht="12.75" customHeight="1">
      <c r="A103" s="62" t="s">
        <v>147</v>
      </c>
      <c r="B103" s="57" t="s">
        <v>148</v>
      </c>
      <c r="C103" s="57"/>
      <c r="D103" s="57"/>
      <c r="E103" s="57"/>
      <c r="F103" s="65"/>
    </row>
    <row r="104" spans="1:6" ht="12.75" customHeight="1">
      <c r="A104" s="62" t="s">
        <v>46</v>
      </c>
      <c r="B104" s="57" t="s">
        <v>149</v>
      </c>
      <c r="C104" s="57"/>
      <c r="D104" s="57"/>
      <c r="E104" s="57"/>
      <c r="F104" s="65"/>
    </row>
    <row r="105" spans="1:6" ht="13.5" customHeight="1">
      <c r="A105" s="56" t="s">
        <v>150</v>
      </c>
      <c r="B105" s="56"/>
      <c r="C105" s="56"/>
      <c r="D105" s="56"/>
      <c r="E105" s="56"/>
      <c r="F105" s="91">
        <f>SUM(F101:F104)</f>
        <v>46.55206045490968</v>
      </c>
    </row>
    <row r="106" spans="1:6" ht="13.5" customHeight="1">
      <c r="A106" s="47"/>
      <c r="B106" s="47"/>
      <c r="C106" s="47"/>
      <c r="D106" s="47"/>
      <c r="E106" s="47"/>
      <c r="F106" s="75"/>
    </row>
    <row r="107" spans="1:6" ht="13.5" customHeight="1">
      <c r="A107" s="70" t="s">
        <v>151</v>
      </c>
      <c r="B107" s="70"/>
      <c r="C107" s="70"/>
      <c r="D107" s="70"/>
      <c r="E107" s="70"/>
      <c r="F107" s="70"/>
    </row>
    <row r="108" spans="1:6" ht="13.5" customHeight="1">
      <c r="A108" s="109">
        <v>6</v>
      </c>
      <c r="B108" s="109" t="s">
        <v>152</v>
      </c>
      <c r="C108" s="109"/>
      <c r="D108" s="109"/>
      <c r="E108" s="110" t="s">
        <v>66</v>
      </c>
      <c r="F108" s="60" t="s">
        <v>85</v>
      </c>
    </row>
    <row r="109" spans="1:6" ht="13.5" customHeight="1">
      <c r="A109" s="56" t="s">
        <v>0</v>
      </c>
      <c r="B109" s="111" t="s">
        <v>153</v>
      </c>
      <c r="C109" s="111"/>
      <c r="D109" s="111"/>
      <c r="E109" s="81">
        <v>0.03</v>
      </c>
      <c r="F109" s="82"/>
    </row>
    <row r="110" spans="1:6" ht="13.5" customHeight="1">
      <c r="A110" s="112" t="s">
        <v>43</v>
      </c>
      <c r="B110" s="111" t="s">
        <v>154</v>
      </c>
      <c r="C110" s="111"/>
      <c r="D110" s="111"/>
      <c r="E110" s="113">
        <v>0.1425</v>
      </c>
      <c r="F110" s="82"/>
    </row>
    <row r="111" spans="1:6" ht="13.5" customHeight="1">
      <c r="A111" s="112"/>
      <c r="B111" s="57" t="s">
        <v>155</v>
      </c>
      <c r="C111" s="57"/>
      <c r="D111" s="57"/>
      <c r="E111" s="72">
        <v>0.0965</v>
      </c>
      <c r="F111" s="73"/>
    </row>
    <row r="112" spans="1:6" ht="13.5" customHeight="1">
      <c r="A112" s="112"/>
      <c r="B112" s="57" t="s">
        <v>156</v>
      </c>
      <c r="C112" s="57"/>
      <c r="D112" s="57"/>
      <c r="E112" s="114">
        <v>0.05</v>
      </c>
      <c r="F112" s="73"/>
    </row>
    <row r="113" spans="1:7" ht="13.5" customHeight="1">
      <c r="A113" s="112"/>
      <c r="B113" s="57" t="s">
        <v>157</v>
      </c>
      <c r="C113" s="57"/>
      <c r="D113" s="57"/>
      <c r="E113" s="114">
        <v>0</v>
      </c>
      <c r="F113" s="73"/>
      <c r="G113"/>
    </row>
    <row r="114" spans="1:7" ht="13.5" customHeight="1">
      <c r="A114" s="112"/>
      <c r="B114" s="57" t="s">
        <v>158</v>
      </c>
      <c r="C114" s="57"/>
      <c r="D114" s="57"/>
      <c r="E114" s="114">
        <v>0</v>
      </c>
      <c r="F114" s="73"/>
      <c r="G114" s="115"/>
    </row>
    <row r="115" spans="1:7" ht="13.5" customHeight="1">
      <c r="A115" s="56" t="s">
        <v>46</v>
      </c>
      <c r="B115" s="111" t="s">
        <v>159</v>
      </c>
      <c r="C115" s="111"/>
      <c r="D115" s="111"/>
      <c r="E115" s="113">
        <v>0.0679</v>
      </c>
      <c r="F115" s="82"/>
      <c r="G115" s="90"/>
    </row>
    <row r="116" spans="1:7" ht="13.5" customHeight="1">
      <c r="A116" s="56" t="s">
        <v>13</v>
      </c>
      <c r="B116" s="56"/>
      <c r="C116" s="56"/>
      <c r="D116" s="56"/>
      <c r="E116" s="113">
        <v>0.3045</v>
      </c>
      <c r="F116" s="74">
        <f>SUM(F120,F121,F122,F123,F124)*E116</f>
        <v>991.7683719616234</v>
      </c>
      <c r="G116" s="90"/>
    </row>
    <row r="117" spans="1:7" ht="13.5" customHeight="1">
      <c r="A117" s="47"/>
      <c r="B117" s="47"/>
      <c r="C117" s="47"/>
      <c r="D117" s="47"/>
      <c r="E117" s="116"/>
      <c r="F117" s="75"/>
      <c r="G117" s="90"/>
    </row>
    <row r="118" spans="1:7" ht="13.5" customHeight="1">
      <c r="A118" s="48" t="s">
        <v>160</v>
      </c>
      <c r="B118" s="48"/>
      <c r="C118" s="48"/>
      <c r="D118" s="48"/>
      <c r="E118" s="48"/>
      <c r="F118" s="48"/>
      <c r="G118" s="117"/>
    </row>
    <row r="119" spans="1:6" ht="13.5" customHeight="1">
      <c r="A119" s="118"/>
      <c r="B119" s="118" t="s">
        <v>161</v>
      </c>
      <c r="C119" s="118"/>
      <c r="D119" s="118"/>
      <c r="E119" s="118"/>
      <c r="F119" s="60" t="s">
        <v>85</v>
      </c>
    </row>
    <row r="120" spans="1:8" ht="13.5" customHeight="1">
      <c r="A120" s="56" t="s">
        <v>0</v>
      </c>
      <c r="B120" s="111" t="s">
        <v>162</v>
      </c>
      <c r="C120" s="111"/>
      <c r="D120" s="111"/>
      <c r="E120" s="111"/>
      <c r="F120" s="82">
        <f>F32</f>
        <v>1121.33</v>
      </c>
      <c r="H120" s="119"/>
    </row>
    <row r="121" spans="1:8" ht="13.5" customHeight="1">
      <c r="A121" s="56" t="s">
        <v>43</v>
      </c>
      <c r="B121" s="111" t="s">
        <v>163</v>
      </c>
      <c r="C121" s="111"/>
      <c r="D121" s="111"/>
      <c r="E121" s="111"/>
      <c r="F121" s="120">
        <f>SUM(F40,F52,F65)</f>
        <v>1601.3118</v>
      </c>
      <c r="H121" s="119"/>
    </row>
    <row r="122" spans="1:8" ht="13.5" customHeight="1">
      <c r="A122" s="56" t="s">
        <v>46</v>
      </c>
      <c r="B122" s="111" t="s">
        <v>164</v>
      </c>
      <c r="C122" s="111"/>
      <c r="D122" s="111"/>
      <c r="E122" s="111"/>
      <c r="F122" s="82">
        <f>F77</f>
        <v>199.14709990277774</v>
      </c>
      <c r="H122" s="121"/>
    </row>
    <row r="123" spans="1:6" ht="13.5" customHeight="1">
      <c r="A123" s="56" t="s">
        <v>49</v>
      </c>
      <c r="B123" s="111" t="s">
        <v>165</v>
      </c>
      <c r="C123" s="111"/>
      <c r="D123" s="111"/>
      <c r="E123" s="111"/>
      <c r="F123" s="82">
        <f>F96</f>
        <v>288.69802802202815</v>
      </c>
    </row>
    <row r="124" spans="1:6" ht="13.5" customHeight="1">
      <c r="A124" s="56" t="s">
        <v>72</v>
      </c>
      <c r="B124" s="111" t="s">
        <v>166</v>
      </c>
      <c r="C124" s="111"/>
      <c r="D124" s="111"/>
      <c r="E124" s="111"/>
      <c r="F124" s="82">
        <f>F105</f>
        <v>46.55206045490968</v>
      </c>
    </row>
    <row r="125" spans="1:6" ht="13.5" customHeight="1">
      <c r="A125" s="56" t="s">
        <v>74</v>
      </c>
      <c r="B125" s="111" t="s">
        <v>167</v>
      </c>
      <c r="C125" s="111"/>
      <c r="D125" s="111"/>
      <c r="E125" s="111"/>
      <c r="F125" s="82">
        <f>F116</f>
        <v>991.7683719616234</v>
      </c>
    </row>
    <row r="126" spans="1:6" ht="13.5" customHeight="1">
      <c r="A126" s="122" t="s">
        <v>168</v>
      </c>
      <c r="B126" s="122"/>
      <c r="C126" s="122"/>
      <c r="D126" s="122"/>
      <c r="E126" s="122"/>
      <c r="F126" s="123">
        <f>SUM(F120:F125)</f>
        <v>4248.807360341339</v>
      </c>
    </row>
  </sheetData>
  <sheetProtection selectLockedCells="1" selectUnlockedCells="1"/>
  <mergeCells count="120">
    <mergeCell ref="A1:F1"/>
    <mergeCell ref="A2:F2"/>
    <mergeCell ref="A3:B3"/>
    <mergeCell ref="A4:B4"/>
    <mergeCell ref="A5:F5"/>
    <mergeCell ref="A6:F6"/>
    <mergeCell ref="B7:E7"/>
    <mergeCell ref="B8:E8"/>
    <mergeCell ref="B9:E9"/>
    <mergeCell ref="B10:E10"/>
    <mergeCell ref="A11:F11"/>
    <mergeCell ref="A12:C12"/>
    <mergeCell ref="E12:F12"/>
    <mergeCell ref="A13:C13"/>
    <mergeCell ref="E13:F13"/>
    <mergeCell ref="A14:F14"/>
    <mergeCell ref="A15:F15"/>
    <mergeCell ref="A16:F16"/>
    <mergeCell ref="B17:E17"/>
    <mergeCell ref="B18:E18"/>
    <mergeCell ref="B19:E19"/>
    <mergeCell ref="B20:E20"/>
    <mergeCell ref="A22:F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2:E32"/>
    <mergeCell ref="A34:F34"/>
    <mergeCell ref="A35:F35"/>
    <mergeCell ref="B36:D36"/>
    <mergeCell ref="B37:D37"/>
    <mergeCell ref="A38:D38"/>
    <mergeCell ref="B39:D39"/>
    <mergeCell ref="A40:D40"/>
    <mergeCell ref="A42:F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A52:D52"/>
    <mergeCell ref="A54:F54"/>
    <mergeCell ref="B55:E55"/>
    <mergeCell ref="B56:D56"/>
    <mergeCell ref="B57:D57"/>
    <mergeCell ref="B58:E58"/>
    <mergeCell ref="B59:E59"/>
    <mergeCell ref="B60:E60"/>
    <mergeCell ref="B61:E61"/>
    <mergeCell ref="B62:E62"/>
    <mergeCell ref="B63:E63"/>
    <mergeCell ref="B64:E64"/>
    <mergeCell ref="A65:E65"/>
    <mergeCell ref="A67:F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A77:D77"/>
    <mergeCell ref="A79:F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A95:D95"/>
    <mergeCell ref="A96:D96"/>
    <mergeCell ref="A97:E97"/>
    <mergeCell ref="A99:F99"/>
    <mergeCell ref="B100:E100"/>
    <mergeCell ref="B101:E101"/>
    <mergeCell ref="B102:E102"/>
    <mergeCell ref="B103:E103"/>
    <mergeCell ref="B104:E104"/>
    <mergeCell ref="A105:E105"/>
    <mergeCell ref="A107:F107"/>
    <mergeCell ref="B108:D108"/>
    <mergeCell ref="B109:D109"/>
    <mergeCell ref="A110:A114"/>
    <mergeCell ref="B110:D110"/>
    <mergeCell ref="B111:D111"/>
    <mergeCell ref="B112:D112"/>
    <mergeCell ref="B113:D113"/>
    <mergeCell ref="B114:D114"/>
    <mergeCell ref="B115:D115"/>
    <mergeCell ref="A116:D116"/>
    <mergeCell ref="A118:F118"/>
    <mergeCell ref="B119:E119"/>
    <mergeCell ref="B120:E120"/>
    <mergeCell ref="B121:E121"/>
    <mergeCell ref="B122:E122"/>
    <mergeCell ref="B123:E123"/>
    <mergeCell ref="B124:E124"/>
    <mergeCell ref="B125:E125"/>
    <mergeCell ref="A126:E126"/>
  </mergeCells>
  <printOptions horizontalCentered="1"/>
  <pageMargins left="0" right="0" top="1.575" bottom="1.18125" header="0.5118055555555555" footer="0.5118055555555555"/>
  <pageSetup horizontalDpi="300" verticalDpi="300" orientation="portrait" paperSize="9" scale="71"/>
  <rowBreaks count="1" manualBreakCount="1">
    <brk id="3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zoomScaleSheetLayoutView="100" workbookViewId="0" topLeftCell="A1">
      <selection activeCell="B18" sqref="B18"/>
    </sheetView>
  </sheetViews>
  <sheetFormatPr defaultColWidth="9.140625" defaultRowHeight="12.75" customHeight="1"/>
  <cols>
    <col min="1" max="1" width="6.57421875" style="41" customWidth="1"/>
    <col min="2" max="2" width="35.8515625" style="41" customWidth="1"/>
    <col min="3" max="3" width="17.421875" style="42" customWidth="1"/>
    <col min="4" max="4" width="17.28125" style="43" customWidth="1"/>
    <col min="5" max="5" width="17.140625" style="44" customWidth="1"/>
    <col min="6" max="6" width="23.7109375" style="45" customWidth="1"/>
    <col min="7" max="7" width="12.28125" style="46" customWidth="1"/>
    <col min="8" max="8" width="10.00390625" style="46" customWidth="1"/>
    <col min="9" max="16384" width="9.140625" style="46" customWidth="1"/>
  </cols>
  <sheetData>
    <row r="1" spans="1:6" ht="13.5" customHeight="1">
      <c r="A1" s="47" t="s">
        <v>37</v>
      </c>
      <c r="B1" s="47"/>
      <c r="C1" s="47"/>
      <c r="D1" s="47"/>
      <c r="E1" s="47"/>
      <c r="F1" s="47"/>
    </row>
    <row r="2" spans="1:6" ht="13.5" customHeight="1">
      <c r="A2" s="48" t="s">
        <v>38</v>
      </c>
      <c r="B2" s="48"/>
      <c r="C2" s="48"/>
      <c r="D2" s="48"/>
      <c r="E2" s="48"/>
      <c r="F2" s="48"/>
    </row>
    <row r="3" spans="1:6" ht="13.5" customHeight="1">
      <c r="A3" s="49" t="s">
        <v>39</v>
      </c>
      <c r="B3" s="49"/>
      <c r="C3" s="50"/>
      <c r="D3" s="51"/>
      <c r="E3" s="51"/>
      <c r="F3" s="52"/>
    </row>
    <row r="4" spans="1:6" ht="13.5" customHeight="1">
      <c r="A4" s="49" t="s">
        <v>40</v>
      </c>
      <c r="B4" s="49"/>
      <c r="C4" s="51"/>
      <c r="D4" s="51"/>
      <c r="E4" s="51"/>
      <c r="F4" s="52"/>
    </row>
    <row r="5" spans="1:6" ht="13.5" customHeight="1">
      <c r="A5" s="53"/>
      <c r="B5" s="53"/>
      <c r="C5" s="53"/>
      <c r="D5" s="53"/>
      <c r="E5" s="53"/>
      <c r="F5" s="53"/>
    </row>
    <row r="6" spans="1:6" s="55" customFormat="1" ht="13.5" customHeight="1">
      <c r="A6" s="54" t="s">
        <v>41</v>
      </c>
      <c r="B6" s="54"/>
      <c r="C6" s="54"/>
      <c r="D6" s="54"/>
      <c r="E6" s="54"/>
      <c r="F6" s="54"/>
    </row>
    <row r="7" spans="1:6" ht="13.5" customHeight="1">
      <c r="A7" s="56" t="s">
        <v>0</v>
      </c>
      <c r="B7" s="57" t="s">
        <v>42</v>
      </c>
      <c r="C7" s="57"/>
      <c r="D7" s="57"/>
      <c r="E7" s="57"/>
      <c r="F7" s="58"/>
    </row>
    <row r="8" spans="1:6" ht="13.5" customHeight="1">
      <c r="A8" s="56" t="s">
        <v>43</v>
      </c>
      <c r="B8" s="57" t="s">
        <v>44</v>
      </c>
      <c r="C8" s="57"/>
      <c r="D8" s="57"/>
      <c r="E8" s="57"/>
      <c r="F8" s="59" t="s">
        <v>45</v>
      </c>
    </row>
    <row r="9" spans="1:6" ht="27" customHeight="1">
      <c r="A9" s="56" t="s">
        <v>46</v>
      </c>
      <c r="B9" s="57" t="s">
        <v>47</v>
      </c>
      <c r="C9" s="57"/>
      <c r="D9" s="57"/>
      <c r="E9" s="57"/>
      <c r="F9" s="59" t="s">
        <v>48</v>
      </c>
    </row>
    <row r="10" spans="1:6" ht="27" customHeight="1">
      <c r="A10" s="56" t="s">
        <v>49</v>
      </c>
      <c r="B10" s="57" t="s">
        <v>50</v>
      </c>
      <c r="C10" s="57"/>
      <c r="D10" s="57"/>
      <c r="E10" s="57"/>
      <c r="F10" s="59">
        <v>12</v>
      </c>
    </row>
    <row r="11" spans="1:6" ht="13.5" customHeight="1">
      <c r="A11" s="54" t="s">
        <v>51</v>
      </c>
      <c r="B11" s="54"/>
      <c r="C11" s="54"/>
      <c r="D11" s="54"/>
      <c r="E11" s="54"/>
      <c r="F11" s="54"/>
    </row>
    <row r="12" spans="1:6" ht="41.25" customHeight="1">
      <c r="A12" s="60" t="s">
        <v>52</v>
      </c>
      <c r="B12" s="60"/>
      <c r="C12" s="60"/>
      <c r="D12" s="60" t="s">
        <v>53</v>
      </c>
      <c r="E12" s="60" t="s">
        <v>54</v>
      </c>
      <c r="F12" s="60"/>
    </row>
    <row r="13" spans="1:6" ht="12.75" customHeight="1">
      <c r="A13" s="61" t="s">
        <v>169</v>
      </c>
      <c r="B13" s="61"/>
      <c r="C13" s="61"/>
      <c r="D13" s="62" t="s">
        <v>170</v>
      </c>
      <c r="E13" s="63">
        <v>2</v>
      </c>
      <c r="F13" s="63"/>
    </row>
    <row r="14" spans="1:6" ht="13.5" customHeight="1">
      <c r="A14" s="48" t="s">
        <v>57</v>
      </c>
      <c r="B14" s="48"/>
      <c r="C14" s="48"/>
      <c r="D14" s="48"/>
      <c r="E14" s="48"/>
      <c r="F14" s="48"/>
    </row>
    <row r="15" spans="1:6" ht="13.5" customHeight="1">
      <c r="A15" s="47" t="s">
        <v>58</v>
      </c>
      <c r="B15" s="47"/>
      <c r="C15" s="47"/>
      <c r="D15" s="47"/>
      <c r="E15" s="47"/>
      <c r="F15" s="47"/>
    </row>
    <row r="16" spans="1:6" ht="13.5" customHeight="1">
      <c r="A16" s="60" t="s">
        <v>59</v>
      </c>
      <c r="B16" s="60"/>
      <c r="C16" s="60"/>
      <c r="D16" s="60"/>
      <c r="E16" s="60"/>
      <c r="F16" s="60"/>
    </row>
    <row r="17" spans="1:6" ht="13.5" customHeight="1">
      <c r="A17" s="62">
        <v>1</v>
      </c>
      <c r="B17" s="57" t="s">
        <v>60</v>
      </c>
      <c r="C17" s="57"/>
      <c r="D17" s="57"/>
      <c r="E17" s="57"/>
      <c r="F17" s="64"/>
    </row>
    <row r="18" spans="1:6" ht="13.5" customHeight="1">
      <c r="A18" s="62">
        <v>2</v>
      </c>
      <c r="B18" s="57" t="s">
        <v>61</v>
      </c>
      <c r="C18" s="57"/>
      <c r="D18" s="57"/>
      <c r="E18" s="57"/>
      <c r="F18" s="65">
        <v>1121.33</v>
      </c>
    </row>
    <row r="19" spans="1:6" ht="13.5" customHeight="1">
      <c r="A19" s="62">
        <v>3</v>
      </c>
      <c r="B19" s="57" t="s">
        <v>62</v>
      </c>
      <c r="C19" s="57"/>
      <c r="D19" s="57"/>
      <c r="E19" s="57"/>
      <c r="F19" s="64"/>
    </row>
    <row r="20" spans="1:6" ht="13.5" customHeight="1">
      <c r="A20" s="59">
        <v>4</v>
      </c>
      <c r="B20" s="57" t="s">
        <v>63</v>
      </c>
      <c r="C20" s="57"/>
      <c r="D20" s="57"/>
      <c r="E20" s="57"/>
      <c r="F20" s="66">
        <v>42736</v>
      </c>
    </row>
    <row r="21" spans="1:6" ht="13.5" customHeight="1">
      <c r="A21" s="67"/>
      <c r="B21" s="68"/>
      <c r="C21" s="68"/>
      <c r="D21" s="68"/>
      <c r="E21" s="68"/>
      <c r="F21" s="69"/>
    </row>
    <row r="22" spans="1:6" s="55" customFormat="1" ht="13.5" customHeight="1">
      <c r="A22" s="70" t="s">
        <v>64</v>
      </c>
      <c r="B22" s="70"/>
      <c r="C22" s="70"/>
      <c r="D22" s="70"/>
      <c r="E22" s="70"/>
      <c r="F22" s="70"/>
    </row>
    <row r="23" spans="1:6" ht="13.5" customHeight="1">
      <c r="A23" s="60">
        <v>1</v>
      </c>
      <c r="B23" s="60" t="s">
        <v>65</v>
      </c>
      <c r="C23" s="60"/>
      <c r="D23" s="60"/>
      <c r="E23" s="71" t="s">
        <v>66</v>
      </c>
      <c r="F23" s="60" t="s">
        <v>67</v>
      </c>
    </row>
    <row r="24" spans="1:6" ht="13.5" customHeight="1">
      <c r="A24" s="62" t="s">
        <v>0</v>
      </c>
      <c r="B24" s="57" t="s">
        <v>68</v>
      </c>
      <c r="C24" s="57"/>
      <c r="D24" s="57"/>
      <c r="E24" s="72">
        <v>1</v>
      </c>
      <c r="F24" s="65">
        <v>1121.33</v>
      </c>
    </row>
    <row r="25" spans="1:6" ht="13.5" customHeight="1">
      <c r="A25" s="62" t="s">
        <v>43</v>
      </c>
      <c r="B25" s="57" t="s">
        <v>69</v>
      </c>
      <c r="C25" s="57"/>
      <c r="D25" s="57"/>
      <c r="E25" s="72">
        <v>0</v>
      </c>
      <c r="F25" s="73">
        <v>0</v>
      </c>
    </row>
    <row r="26" spans="1:6" ht="13.5" customHeight="1">
      <c r="A26" s="62" t="s">
        <v>46</v>
      </c>
      <c r="B26" s="57" t="s">
        <v>70</v>
      </c>
      <c r="C26" s="57"/>
      <c r="D26" s="57"/>
      <c r="E26" s="72">
        <v>0</v>
      </c>
      <c r="F26" s="73">
        <v>0</v>
      </c>
    </row>
    <row r="27" spans="1:6" ht="13.5" customHeight="1">
      <c r="A27" s="62" t="s">
        <v>49</v>
      </c>
      <c r="B27" s="57" t="s">
        <v>71</v>
      </c>
      <c r="C27" s="57"/>
      <c r="D27" s="57"/>
      <c r="E27" s="72">
        <v>0</v>
      </c>
      <c r="F27" s="73">
        <v>0</v>
      </c>
    </row>
    <row r="28" spans="1:6" ht="13.5" customHeight="1">
      <c r="A28" s="62" t="s">
        <v>72</v>
      </c>
      <c r="B28" s="57" t="s">
        <v>73</v>
      </c>
      <c r="C28" s="57"/>
      <c r="D28" s="57"/>
      <c r="E28" s="72">
        <v>0</v>
      </c>
      <c r="F28" s="73">
        <v>0</v>
      </c>
    </row>
    <row r="29" spans="1:6" ht="13.5" customHeight="1">
      <c r="A29" s="62" t="s">
        <v>74</v>
      </c>
      <c r="B29" s="57" t="s">
        <v>75</v>
      </c>
      <c r="C29" s="57"/>
      <c r="D29" s="57"/>
      <c r="E29" s="72">
        <v>0</v>
      </c>
      <c r="F29" s="73">
        <v>0</v>
      </c>
    </row>
    <row r="30" spans="1:6" ht="13.5" customHeight="1">
      <c r="A30" s="62" t="s">
        <v>76</v>
      </c>
      <c r="B30" s="57" t="s">
        <v>77</v>
      </c>
      <c r="C30" s="57"/>
      <c r="D30" s="57"/>
      <c r="E30" s="72">
        <v>0</v>
      </c>
      <c r="F30" s="73">
        <f>(((F24/220)*156)*50%)/12</f>
        <v>33.13020454545454</v>
      </c>
    </row>
    <row r="31" spans="1:6" ht="13.5" customHeight="1">
      <c r="A31" s="62" t="s">
        <v>78</v>
      </c>
      <c r="B31" s="57" t="s">
        <v>79</v>
      </c>
      <c r="C31" s="57"/>
      <c r="D31" s="57"/>
      <c r="E31" s="72">
        <v>0</v>
      </c>
      <c r="F31" s="73">
        <v>0</v>
      </c>
    </row>
    <row r="32" spans="1:6" ht="13.5" customHeight="1">
      <c r="A32" s="56" t="s">
        <v>80</v>
      </c>
      <c r="B32" s="56"/>
      <c r="C32" s="56"/>
      <c r="D32" s="56"/>
      <c r="E32" s="56"/>
      <c r="F32" s="74">
        <f>SUM(F24:F31)</f>
        <v>1154.4602045454544</v>
      </c>
    </row>
    <row r="33" spans="1:6" ht="13.5" customHeight="1">
      <c r="A33" s="47"/>
      <c r="B33" s="47"/>
      <c r="C33" s="47"/>
      <c r="D33" s="47"/>
      <c r="E33" s="47"/>
      <c r="F33" s="75"/>
    </row>
    <row r="34" spans="1:6" ht="13.5" customHeight="1">
      <c r="A34" s="70" t="s">
        <v>81</v>
      </c>
      <c r="B34" s="70"/>
      <c r="C34" s="70"/>
      <c r="D34" s="70"/>
      <c r="E34" s="70"/>
      <c r="F34" s="70"/>
    </row>
    <row r="35" spans="1:11" s="76" customFormat="1" ht="13.5" customHeight="1">
      <c r="A35" s="53" t="s">
        <v>82</v>
      </c>
      <c r="B35" s="53"/>
      <c r="C35" s="53"/>
      <c r="D35" s="53"/>
      <c r="E35" s="53"/>
      <c r="F35" s="53"/>
      <c r="G35" s="46"/>
      <c r="H35" s="46"/>
      <c r="I35" s="46"/>
      <c r="J35" s="46"/>
      <c r="K35" s="46"/>
    </row>
    <row r="36" spans="1:6" ht="13.5" customHeight="1">
      <c r="A36" s="60" t="s">
        <v>83</v>
      </c>
      <c r="B36" s="77" t="s">
        <v>84</v>
      </c>
      <c r="C36" s="77"/>
      <c r="D36" s="77"/>
      <c r="E36" s="71" t="s">
        <v>66</v>
      </c>
      <c r="F36" s="60" t="s">
        <v>85</v>
      </c>
    </row>
    <row r="37" spans="1:6" ht="13.5" customHeight="1">
      <c r="A37" s="78" t="s">
        <v>0</v>
      </c>
      <c r="B37" s="79" t="s">
        <v>86</v>
      </c>
      <c r="C37" s="79"/>
      <c r="D37" s="79"/>
      <c r="E37" s="72">
        <f>1/12</f>
        <v>0.08333333333333333</v>
      </c>
      <c r="F37" s="73">
        <f>F32*E37</f>
        <v>96.20501704545453</v>
      </c>
    </row>
    <row r="38" spans="1:6" ht="13.5" customHeight="1">
      <c r="A38" s="80"/>
      <c r="B38" s="80"/>
      <c r="C38" s="80"/>
      <c r="D38" s="80"/>
      <c r="E38" s="81"/>
      <c r="F38" s="82"/>
    </row>
    <row r="39" spans="1:6" ht="13.5" customHeight="1">
      <c r="A39" s="78" t="s">
        <v>43</v>
      </c>
      <c r="B39" s="79" t="s">
        <v>87</v>
      </c>
      <c r="C39" s="79"/>
      <c r="D39" s="79"/>
      <c r="E39" s="72">
        <f>1/3</f>
        <v>0.3333333333333333</v>
      </c>
      <c r="F39" s="73">
        <f>F37*E39</f>
        <v>32.06833901515151</v>
      </c>
    </row>
    <row r="40" spans="1:7" ht="13.5" customHeight="1">
      <c r="A40" s="56" t="s">
        <v>13</v>
      </c>
      <c r="B40" s="56"/>
      <c r="C40" s="56"/>
      <c r="D40" s="56"/>
      <c r="E40" s="81">
        <f>SUM(E38:E39)</f>
        <v>0.3333333333333333</v>
      </c>
      <c r="F40" s="74">
        <f>F37+F39</f>
        <v>128.27335606060603</v>
      </c>
      <c r="G40"/>
    </row>
    <row r="41" spans="1:7" ht="13.5" customHeight="1">
      <c r="A41" s="47"/>
      <c r="B41" s="47"/>
      <c r="C41" s="47"/>
      <c r="D41" s="47"/>
      <c r="E41" s="83"/>
      <c r="F41" s="75"/>
      <c r="G41"/>
    </row>
    <row r="42" spans="1:6" ht="13.5" customHeight="1">
      <c r="A42" s="53" t="s">
        <v>88</v>
      </c>
      <c r="B42" s="53"/>
      <c r="C42" s="53"/>
      <c r="D42" s="53"/>
      <c r="E42" s="53"/>
      <c r="F42" s="53"/>
    </row>
    <row r="43" spans="1:6" ht="13.5" customHeight="1">
      <c r="A43" s="60" t="s">
        <v>89</v>
      </c>
      <c r="B43" s="60" t="s">
        <v>90</v>
      </c>
      <c r="C43" s="60"/>
      <c r="D43" s="60"/>
      <c r="E43" s="71" t="s">
        <v>66</v>
      </c>
      <c r="F43" s="60" t="s">
        <v>85</v>
      </c>
    </row>
    <row r="44" spans="1:6" ht="13.5" customHeight="1">
      <c r="A44" s="78" t="s">
        <v>0</v>
      </c>
      <c r="B44" s="79" t="s">
        <v>91</v>
      </c>
      <c r="C44" s="79"/>
      <c r="D44" s="79"/>
      <c r="E44" s="72">
        <v>0.2</v>
      </c>
      <c r="F44" s="84">
        <f>SUM(F32+F40)*E44</f>
        <v>256.5467121212121</v>
      </c>
    </row>
    <row r="45" spans="1:6" ht="13.5" customHeight="1">
      <c r="A45" s="78" t="s">
        <v>43</v>
      </c>
      <c r="B45" s="79" t="s">
        <v>92</v>
      </c>
      <c r="C45" s="79"/>
      <c r="D45" s="79"/>
      <c r="E45" s="72">
        <v>0.015</v>
      </c>
      <c r="F45" s="84">
        <f>SUM(F32+F40)*E45</f>
        <v>19.241003409090908</v>
      </c>
    </row>
    <row r="46" spans="1:6" ht="13.5" customHeight="1">
      <c r="A46" s="78" t="s">
        <v>46</v>
      </c>
      <c r="B46" s="79" t="s">
        <v>93</v>
      </c>
      <c r="C46" s="79"/>
      <c r="D46" s="79"/>
      <c r="E46" s="72">
        <v>0.01</v>
      </c>
      <c r="F46" s="84">
        <f>SUM(F32+F40)*E46</f>
        <v>12.827335606060606</v>
      </c>
    </row>
    <row r="47" spans="1:6" ht="13.5" customHeight="1">
      <c r="A47" s="78" t="s">
        <v>49</v>
      </c>
      <c r="B47" s="79" t="s">
        <v>94</v>
      </c>
      <c r="C47" s="79"/>
      <c r="D47" s="79"/>
      <c r="E47" s="72">
        <v>0.002</v>
      </c>
      <c r="F47" s="84">
        <f>SUM(F32+F40)*E47</f>
        <v>2.565467121212121</v>
      </c>
    </row>
    <row r="48" spans="1:6" ht="13.5" customHeight="1">
      <c r="A48" s="78" t="s">
        <v>72</v>
      </c>
      <c r="B48" s="79" t="s">
        <v>95</v>
      </c>
      <c r="C48" s="79"/>
      <c r="D48" s="79"/>
      <c r="E48" s="72">
        <v>0.025</v>
      </c>
      <c r="F48" s="84">
        <f>SUM(F32+F40)*E48</f>
        <v>32.068339015151516</v>
      </c>
    </row>
    <row r="49" spans="1:6" ht="13.5" customHeight="1">
      <c r="A49" s="78" t="s">
        <v>74</v>
      </c>
      <c r="B49" s="79" t="s">
        <v>96</v>
      </c>
      <c r="C49" s="79"/>
      <c r="D49" s="79"/>
      <c r="E49" s="72">
        <v>0.08</v>
      </c>
      <c r="F49" s="84">
        <f>SUM(F32+F40)*E49</f>
        <v>102.61868484848485</v>
      </c>
    </row>
    <row r="50" spans="1:6" ht="13.5" customHeight="1">
      <c r="A50" s="78" t="s">
        <v>76</v>
      </c>
      <c r="B50" s="79" t="s">
        <v>97</v>
      </c>
      <c r="C50" s="79"/>
      <c r="D50" s="79"/>
      <c r="E50" s="72">
        <v>0.03</v>
      </c>
      <c r="F50" s="84">
        <f>SUM(F32+F40)*E50</f>
        <v>38.482006818181816</v>
      </c>
    </row>
    <row r="51" spans="1:6" ht="13.5" customHeight="1">
      <c r="A51" s="78" t="s">
        <v>78</v>
      </c>
      <c r="B51" s="79" t="s">
        <v>98</v>
      </c>
      <c r="C51" s="79"/>
      <c r="D51" s="79"/>
      <c r="E51" s="72">
        <v>0.006</v>
      </c>
      <c r="F51" s="84">
        <f>SUM(F32+F40)*E51</f>
        <v>7.6964013636363635</v>
      </c>
    </row>
    <row r="52" spans="1:11" s="86" customFormat="1" ht="13.5" customHeight="1">
      <c r="A52" s="56" t="s">
        <v>13</v>
      </c>
      <c r="B52" s="56"/>
      <c r="C52" s="56"/>
      <c r="D52" s="56"/>
      <c r="E52" s="81">
        <f>SUM(E44:E51)</f>
        <v>0.368</v>
      </c>
      <c r="F52" s="85">
        <f>SUM(F44:F51)</f>
        <v>472.0459503030303</v>
      </c>
      <c r="G52" s="46"/>
      <c r="H52" s="46"/>
      <c r="I52" s="46"/>
      <c r="J52" s="46"/>
      <c r="K52" s="46"/>
    </row>
    <row r="53" spans="1:11" s="86" customFormat="1" ht="13.5" customHeight="1">
      <c r="A53" s="47"/>
      <c r="B53" s="47"/>
      <c r="C53" s="47"/>
      <c r="D53" s="47"/>
      <c r="E53" s="83"/>
      <c r="F53" s="87"/>
      <c r="G53" s="46"/>
      <c r="H53" s="46"/>
      <c r="I53" s="46"/>
      <c r="J53" s="46"/>
      <c r="K53" s="46"/>
    </row>
    <row r="54" spans="1:11" s="86" customFormat="1" ht="13.5" customHeight="1">
      <c r="A54" s="53" t="s">
        <v>99</v>
      </c>
      <c r="B54" s="53"/>
      <c r="C54" s="53"/>
      <c r="D54" s="53"/>
      <c r="E54" s="53"/>
      <c r="F54" s="53"/>
      <c r="G54" s="46"/>
      <c r="H54" s="46"/>
      <c r="I54" s="46"/>
      <c r="J54" s="46"/>
      <c r="K54" s="46"/>
    </row>
    <row r="55" spans="1:6" s="86" customFormat="1" ht="13.5" customHeight="1">
      <c r="A55" s="60" t="s">
        <v>100</v>
      </c>
      <c r="B55" s="60" t="s">
        <v>101</v>
      </c>
      <c r="C55" s="60"/>
      <c r="D55" s="60"/>
      <c r="E55" s="60"/>
      <c r="F55" s="88" t="s">
        <v>67</v>
      </c>
    </row>
    <row r="56" spans="1:6" ht="13.5" customHeight="1">
      <c r="A56" s="62" t="s">
        <v>0</v>
      </c>
      <c r="B56" s="57" t="s">
        <v>102</v>
      </c>
      <c r="C56" s="57"/>
      <c r="D56" s="57"/>
      <c r="E56" s="89">
        <v>10</v>
      </c>
      <c r="F56" s="65">
        <f>(E56*15)-(F32*0.06)</f>
        <v>80.73238772727274</v>
      </c>
    </row>
    <row r="57" spans="1:6" ht="13.5" customHeight="1">
      <c r="A57" s="62" t="s">
        <v>43</v>
      </c>
      <c r="B57" s="57" t="s">
        <v>103</v>
      </c>
      <c r="C57" s="57"/>
      <c r="D57" s="57"/>
      <c r="E57" s="89">
        <v>29.5</v>
      </c>
      <c r="F57" s="65">
        <f>E57*15</f>
        <v>442.5</v>
      </c>
    </row>
    <row r="58" spans="1:6" ht="13.5" customHeight="1">
      <c r="A58" s="62" t="s">
        <v>46</v>
      </c>
      <c r="B58" s="57" t="s">
        <v>104</v>
      </c>
      <c r="C58" s="57"/>
      <c r="D58" s="57"/>
      <c r="E58" s="57"/>
      <c r="F58" s="65"/>
    </row>
    <row r="59" spans="1:6" ht="13.5" customHeight="1">
      <c r="A59" s="62" t="s">
        <v>49</v>
      </c>
      <c r="B59" s="57" t="s">
        <v>105</v>
      </c>
      <c r="C59" s="57"/>
      <c r="D59" s="57"/>
      <c r="E59" s="57"/>
      <c r="F59" s="65">
        <v>5</v>
      </c>
    </row>
    <row r="60" spans="1:6" ht="13.5" customHeight="1">
      <c r="A60" s="62" t="s">
        <v>72</v>
      </c>
      <c r="B60" s="57" t="s">
        <v>106</v>
      </c>
      <c r="C60" s="57"/>
      <c r="D60" s="57"/>
      <c r="E60" s="57"/>
      <c r="F60" s="65">
        <v>170</v>
      </c>
    </row>
    <row r="61" spans="1:7" ht="13.5" customHeight="1">
      <c r="A61" s="62" t="s">
        <v>74</v>
      </c>
      <c r="B61" s="57" t="s">
        <v>107</v>
      </c>
      <c r="C61" s="57"/>
      <c r="D61" s="57"/>
      <c r="E61" s="57"/>
      <c r="F61" s="65">
        <v>1.5</v>
      </c>
      <c r="G61" s="90"/>
    </row>
    <row r="62" spans="1:7" ht="13.5" customHeight="1">
      <c r="A62" s="62" t="s">
        <v>76</v>
      </c>
      <c r="B62" s="57" t="s">
        <v>108</v>
      </c>
      <c r="C62" s="57"/>
      <c r="D62" s="57"/>
      <c r="E62" s="57"/>
      <c r="F62" s="65"/>
      <c r="G62" s="90"/>
    </row>
    <row r="63" spans="1:7" ht="13.5" customHeight="1">
      <c r="A63" s="62" t="s">
        <v>78</v>
      </c>
      <c r="B63" s="57" t="s">
        <v>109</v>
      </c>
      <c r="C63" s="57"/>
      <c r="D63" s="57"/>
      <c r="E63" s="57"/>
      <c r="F63" s="65"/>
      <c r="G63" s="90"/>
    </row>
    <row r="64" spans="1:6" ht="13.5" customHeight="1">
      <c r="A64" s="62" t="s">
        <v>110</v>
      </c>
      <c r="B64" s="57" t="s">
        <v>111</v>
      </c>
      <c r="C64" s="57"/>
      <c r="D64" s="57"/>
      <c r="E64" s="57"/>
      <c r="F64" s="65"/>
    </row>
    <row r="65" spans="1:6" ht="13.5" customHeight="1">
      <c r="A65" s="56" t="s">
        <v>112</v>
      </c>
      <c r="B65" s="56"/>
      <c r="C65" s="56"/>
      <c r="D65" s="56"/>
      <c r="E65" s="56"/>
      <c r="F65" s="91">
        <f>SUM(F56:F64)</f>
        <v>699.7323877272727</v>
      </c>
    </row>
    <row r="66" spans="1:6" ht="13.5" customHeight="1">
      <c r="A66" s="47"/>
      <c r="B66" s="47"/>
      <c r="C66" s="47"/>
      <c r="D66" s="47"/>
      <c r="E66" s="47"/>
      <c r="F66" s="75"/>
    </row>
    <row r="67" spans="1:6" ht="13.5" customHeight="1">
      <c r="A67" s="70" t="s">
        <v>113</v>
      </c>
      <c r="B67" s="70"/>
      <c r="C67" s="70"/>
      <c r="D67" s="70"/>
      <c r="E67" s="70"/>
      <c r="F67" s="70"/>
    </row>
    <row r="68" spans="1:6" ht="13.5" customHeight="1">
      <c r="A68" s="60">
        <v>3</v>
      </c>
      <c r="B68" s="77" t="s">
        <v>114</v>
      </c>
      <c r="C68" s="77"/>
      <c r="D68" s="77"/>
      <c r="E68" s="71" t="s">
        <v>66</v>
      </c>
      <c r="F68" s="60" t="s">
        <v>85</v>
      </c>
    </row>
    <row r="69" spans="1:6" ht="13.5" customHeight="1">
      <c r="A69" s="78" t="s">
        <v>0</v>
      </c>
      <c r="B69" s="79" t="s">
        <v>115</v>
      </c>
      <c r="C69" s="79"/>
      <c r="D69" s="79"/>
      <c r="E69" s="72"/>
      <c r="F69" s="73">
        <f>(F32+F65+F40+F49)/12</f>
        <v>173.75705276515149</v>
      </c>
    </row>
    <row r="70" spans="1:6" ht="13.5" customHeight="1">
      <c r="A70" s="78"/>
      <c r="B70" s="92" t="s">
        <v>116</v>
      </c>
      <c r="C70" s="92"/>
      <c r="D70" s="92"/>
      <c r="E70" s="72"/>
      <c r="F70" s="73">
        <f>(F32+F40)*0.08*0.5</f>
        <v>51.30934242424242</v>
      </c>
    </row>
    <row r="71" spans="1:6" ht="12.75" customHeight="1">
      <c r="A71" s="78"/>
      <c r="B71" s="57" t="s">
        <v>117</v>
      </c>
      <c r="C71" s="57"/>
      <c r="D71" s="57"/>
      <c r="E71" s="72">
        <v>0.38695</v>
      </c>
      <c r="F71" s="93">
        <f>(F69+F70)*E71</f>
        <v>87.08944161853599</v>
      </c>
    </row>
    <row r="72" spans="1:6" ht="12.75" customHeight="1">
      <c r="A72" s="78" t="s">
        <v>43</v>
      </c>
      <c r="B72" s="57" t="s">
        <v>118</v>
      </c>
      <c r="C72" s="57"/>
      <c r="D72" s="57"/>
      <c r="E72" s="72"/>
      <c r="F72" s="73">
        <f>(F32++F65+F52+F40)/12</f>
        <v>204.54265821969696</v>
      </c>
    </row>
    <row r="73" spans="1:6" ht="12.75" customHeight="1">
      <c r="A73" s="78"/>
      <c r="B73" s="92" t="s">
        <v>119</v>
      </c>
      <c r="C73" s="92"/>
      <c r="D73" s="92"/>
      <c r="E73" s="72"/>
      <c r="F73" s="94">
        <f>(F32+F40)*0.08*0.5</f>
        <v>51.30934242424242</v>
      </c>
    </row>
    <row r="74" spans="1:6" ht="12.75" customHeight="1">
      <c r="A74" s="78"/>
      <c r="B74" s="57" t="s">
        <v>120</v>
      </c>
      <c r="C74" s="57"/>
      <c r="D74" s="57"/>
      <c r="E74" s="95">
        <v>0.38695</v>
      </c>
      <c r="F74" s="96">
        <f>(F72+F73)*E74</f>
        <v>99.00193164917235</v>
      </c>
    </row>
    <row r="75" spans="1:6" ht="12.75" customHeight="1">
      <c r="A75" s="78"/>
      <c r="B75" s="57" t="s">
        <v>121</v>
      </c>
      <c r="C75" s="57"/>
      <c r="D75" s="57"/>
      <c r="E75" s="72"/>
      <c r="F75" s="97">
        <f>-F37+(-F39)</f>
        <v>-128.27335606060603</v>
      </c>
    </row>
    <row r="76" spans="1:6" ht="12.75" customHeight="1">
      <c r="A76" s="78" t="s">
        <v>74</v>
      </c>
      <c r="B76" s="57" t="s">
        <v>122</v>
      </c>
      <c r="C76" s="57"/>
      <c r="D76" s="57"/>
      <c r="E76" s="72">
        <v>0.0276</v>
      </c>
      <c r="F76" s="98">
        <f>F75*E76</f>
        <v>-3.5403446272727264</v>
      </c>
    </row>
    <row r="77" spans="1:6" ht="12.75" customHeight="1">
      <c r="A77" s="56" t="s">
        <v>13</v>
      </c>
      <c r="B77" s="56"/>
      <c r="C77" s="56"/>
      <c r="D77" s="56"/>
      <c r="E77" s="81"/>
      <c r="F77" s="74">
        <f>F71+F74+F76</f>
        <v>182.5510286404356</v>
      </c>
    </row>
    <row r="78" spans="1:6" ht="12.75" customHeight="1">
      <c r="A78" s="47"/>
      <c r="B78" s="47"/>
      <c r="C78" s="47"/>
      <c r="D78" s="47"/>
      <c r="E78" s="83"/>
      <c r="F78" s="75"/>
    </row>
    <row r="79" spans="1:6" ht="12.75" customHeight="1">
      <c r="A79" s="70" t="s">
        <v>123</v>
      </c>
      <c r="B79" s="70"/>
      <c r="C79" s="70"/>
      <c r="D79" s="70"/>
      <c r="E79" s="70"/>
      <c r="F79" s="70"/>
    </row>
    <row r="80" spans="1:6" ht="12.75" customHeight="1">
      <c r="A80" s="60">
        <v>4</v>
      </c>
      <c r="B80" s="77" t="s">
        <v>124</v>
      </c>
      <c r="C80" s="77"/>
      <c r="D80" s="77"/>
      <c r="E80" s="71" t="s">
        <v>125</v>
      </c>
      <c r="F80" s="60" t="s">
        <v>85</v>
      </c>
    </row>
    <row r="81" spans="1:6" ht="12.75" customHeight="1">
      <c r="A81" s="62" t="s">
        <v>0</v>
      </c>
      <c r="B81" s="57" t="s">
        <v>126</v>
      </c>
      <c r="C81" s="57"/>
      <c r="D81" s="57"/>
      <c r="E81" s="99">
        <v>20.7123</v>
      </c>
      <c r="F81" s="73"/>
    </row>
    <row r="82" spans="1:6" ht="12.75" customHeight="1">
      <c r="A82" s="62"/>
      <c r="B82" s="57" t="s">
        <v>127</v>
      </c>
      <c r="C82" s="57"/>
      <c r="D82" s="57"/>
      <c r="E82" s="100">
        <v>1</v>
      </c>
      <c r="F82" s="73"/>
    </row>
    <row r="83" spans="1:6" ht="12.75" customHeight="1">
      <c r="A83" s="62"/>
      <c r="B83" s="57" t="s">
        <v>128</v>
      </c>
      <c r="C83" s="57"/>
      <c r="D83" s="57"/>
      <c r="E83" s="100">
        <v>1.7000000000000002</v>
      </c>
      <c r="F83" s="73"/>
    </row>
    <row r="84" spans="1:6" ht="12.75" customHeight="1">
      <c r="A84" s="62"/>
      <c r="B84" s="57" t="s">
        <v>129</v>
      </c>
      <c r="C84" s="57"/>
      <c r="D84" s="57"/>
      <c r="E84" s="99">
        <v>3.4521</v>
      </c>
      <c r="F84" s="73"/>
    </row>
    <row r="85" spans="1:6" ht="12.75" customHeight="1">
      <c r="A85" s="62"/>
      <c r="B85" s="57" t="s">
        <v>130</v>
      </c>
      <c r="C85" s="57"/>
      <c r="D85" s="57"/>
      <c r="E85" s="99">
        <v>0.3063</v>
      </c>
      <c r="F85" s="73"/>
    </row>
    <row r="86" spans="1:6" ht="12.75" customHeight="1">
      <c r="A86" s="62"/>
      <c r="B86" s="57" t="s">
        <v>131</v>
      </c>
      <c r="C86" s="57"/>
      <c r="D86" s="57"/>
      <c r="E86" s="99">
        <v>0.0415</v>
      </c>
      <c r="F86" s="73"/>
    </row>
    <row r="87" spans="1:6" ht="12.75" customHeight="1">
      <c r="A87" s="62"/>
      <c r="B87" s="57" t="s">
        <v>132</v>
      </c>
      <c r="C87" s="57"/>
      <c r="D87" s="57"/>
      <c r="E87" s="100">
        <v>0.02</v>
      </c>
      <c r="F87" s="73"/>
    </row>
    <row r="88" spans="1:6" ht="12.75" customHeight="1">
      <c r="A88" s="62" t="s">
        <v>43</v>
      </c>
      <c r="B88" s="101" t="s">
        <v>133</v>
      </c>
      <c r="C88" s="101"/>
      <c r="D88" s="101"/>
      <c r="E88" s="100">
        <v>0.004</v>
      </c>
      <c r="F88" s="73"/>
    </row>
    <row r="89" spans="1:6" ht="12.75" customHeight="1">
      <c r="A89" s="62" t="s">
        <v>46</v>
      </c>
      <c r="B89" s="57" t="s">
        <v>134</v>
      </c>
      <c r="C89" s="57"/>
      <c r="D89" s="57"/>
      <c r="E89" s="99">
        <v>0.24810000000000001</v>
      </c>
      <c r="F89" s="73"/>
    </row>
    <row r="90" spans="1:6" ht="12.75" customHeight="1">
      <c r="A90" s="62" t="s">
        <v>49</v>
      </c>
      <c r="B90" s="57" t="s">
        <v>135</v>
      </c>
      <c r="C90" s="57"/>
      <c r="D90" s="57"/>
      <c r="E90" s="100">
        <v>3.282</v>
      </c>
      <c r="F90" s="73"/>
    </row>
    <row r="91" spans="1:6" ht="12.75" customHeight="1">
      <c r="A91" s="62" t="s">
        <v>72</v>
      </c>
      <c r="B91" s="101" t="s">
        <v>136</v>
      </c>
      <c r="C91" s="101"/>
      <c r="D91" s="101"/>
      <c r="E91" s="102">
        <v>0.0132</v>
      </c>
      <c r="F91" s="73"/>
    </row>
    <row r="92" spans="1:6" ht="12.75" customHeight="1">
      <c r="A92" s="62" t="s">
        <v>74</v>
      </c>
      <c r="B92" s="57" t="s">
        <v>137</v>
      </c>
      <c r="C92" s="57"/>
      <c r="D92" s="57"/>
      <c r="E92" s="99">
        <v>0.0489</v>
      </c>
      <c r="F92" s="73"/>
    </row>
    <row r="93" spans="1:6" ht="12.75" customHeight="1">
      <c r="A93" s="62"/>
      <c r="B93" s="103"/>
      <c r="C93" s="103"/>
      <c r="D93" s="103"/>
      <c r="E93" s="99">
        <v>30.8283</v>
      </c>
      <c r="F93" s="104"/>
    </row>
    <row r="94" spans="1:6" ht="12.75" customHeight="1">
      <c r="A94" s="62"/>
      <c r="B94" s="57" t="s">
        <v>138</v>
      </c>
      <c r="C94" s="57"/>
      <c r="D94" s="57"/>
      <c r="E94" s="99"/>
      <c r="F94" s="73">
        <f>(F32+F65+F52+F40+F77)/26</f>
        <v>101.42549720295382</v>
      </c>
    </row>
    <row r="95" spans="1:6" ht="12.75" customHeight="1">
      <c r="A95" s="80" t="s">
        <v>139</v>
      </c>
      <c r="B95" s="80"/>
      <c r="C95" s="80"/>
      <c r="D95" s="80"/>
      <c r="E95" s="105"/>
      <c r="F95" s="82">
        <f>F94*E93</f>
        <v>3126.7756554218213</v>
      </c>
    </row>
    <row r="96" spans="1:6" ht="12.75" customHeight="1">
      <c r="A96" s="106" t="s">
        <v>140</v>
      </c>
      <c r="B96" s="106"/>
      <c r="C96" s="106"/>
      <c r="D96" s="106"/>
      <c r="E96" s="107"/>
      <c r="F96" s="108">
        <f>F95/12</f>
        <v>260.56463795181844</v>
      </c>
    </row>
    <row r="97" spans="1:6" ht="12.75" customHeight="1">
      <c r="A97" s="56" t="s">
        <v>141</v>
      </c>
      <c r="B97" s="56"/>
      <c r="C97" s="56"/>
      <c r="D97" s="56"/>
      <c r="E97" s="56"/>
      <c r="F97" s="82">
        <f>SUM(F52,F40,F77,F96)</f>
        <v>1043.4349729558903</v>
      </c>
    </row>
    <row r="98" spans="1:6" ht="12.75" customHeight="1">
      <c r="A98" s="47"/>
      <c r="B98" s="47"/>
      <c r="C98" s="47"/>
      <c r="D98" s="47"/>
      <c r="E98" s="47"/>
      <c r="F98" s="75"/>
    </row>
    <row r="99" spans="1:6" ht="12.75" customHeight="1">
      <c r="A99" s="70" t="s">
        <v>142</v>
      </c>
      <c r="B99" s="70"/>
      <c r="C99" s="70"/>
      <c r="D99" s="70"/>
      <c r="E99" s="70"/>
      <c r="F99" s="70"/>
    </row>
    <row r="100" spans="1:6" ht="12.75" customHeight="1">
      <c r="A100" s="60">
        <v>5</v>
      </c>
      <c r="B100" s="77" t="s">
        <v>143</v>
      </c>
      <c r="C100" s="77"/>
      <c r="D100" s="77"/>
      <c r="E100" s="77"/>
      <c r="F100" s="88" t="s">
        <v>67</v>
      </c>
    </row>
    <row r="101" spans="1:6" ht="12.75" customHeight="1">
      <c r="A101" s="62" t="s">
        <v>0</v>
      </c>
      <c r="B101" s="57" t="s">
        <v>144</v>
      </c>
      <c r="C101" s="57"/>
      <c r="D101" s="57"/>
      <c r="E101" s="57"/>
      <c r="F101" s="65">
        <f>SUM(F120,F121,F122,F123)*1.45%</f>
        <v>42.015599695814956</v>
      </c>
    </row>
    <row r="102" spans="1:6" ht="12.75" customHeight="1">
      <c r="A102" s="62" t="s">
        <v>145</v>
      </c>
      <c r="B102" s="57" t="s">
        <v>146</v>
      </c>
      <c r="C102" s="57"/>
      <c r="D102" s="57"/>
      <c r="E102" s="57"/>
      <c r="F102" s="65"/>
    </row>
    <row r="103" spans="1:6" ht="12.75" customHeight="1">
      <c r="A103" s="62" t="s">
        <v>147</v>
      </c>
      <c r="B103" s="57" t="s">
        <v>148</v>
      </c>
      <c r="C103" s="57"/>
      <c r="D103" s="57"/>
      <c r="E103" s="57"/>
      <c r="F103" s="65"/>
    </row>
    <row r="104" spans="1:6" ht="12.75" customHeight="1">
      <c r="A104" s="62" t="s">
        <v>46</v>
      </c>
      <c r="B104" s="57" t="s">
        <v>149</v>
      </c>
      <c r="C104" s="57"/>
      <c r="D104" s="57"/>
      <c r="E104" s="57"/>
      <c r="F104" s="65"/>
    </row>
    <row r="105" spans="1:6" ht="13.5" customHeight="1">
      <c r="A105" s="56" t="s">
        <v>150</v>
      </c>
      <c r="B105" s="56"/>
      <c r="C105" s="56"/>
      <c r="D105" s="56"/>
      <c r="E105" s="56"/>
      <c r="F105" s="91">
        <f>SUM(F101:F104)</f>
        <v>42.015599695814956</v>
      </c>
    </row>
    <row r="106" spans="1:6" ht="13.5" customHeight="1">
      <c r="A106" s="47"/>
      <c r="B106" s="47"/>
      <c r="C106" s="47"/>
      <c r="D106" s="47"/>
      <c r="E106" s="47"/>
      <c r="F106" s="75"/>
    </row>
    <row r="107" spans="1:6" ht="13.5" customHeight="1">
      <c r="A107" s="70" t="s">
        <v>151</v>
      </c>
      <c r="B107" s="70"/>
      <c r="C107" s="70"/>
      <c r="D107" s="70"/>
      <c r="E107" s="70"/>
      <c r="F107" s="70"/>
    </row>
    <row r="108" spans="1:6" ht="13.5" customHeight="1">
      <c r="A108" s="109">
        <v>6</v>
      </c>
      <c r="B108" s="109" t="s">
        <v>152</v>
      </c>
      <c r="C108" s="109"/>
      <c r="D108" s="109"/>
      <c r="E108" s="110" t="s">
        <v>66</v>
      </c>
      <c r="F108" s="60" t="s">
        <v>85</v>
      </c>
    </row>
    <row r="109" spans="1:6" ht="13.5" customHeight="1">
      <c r="A109" s="56" t="s">
        <v>0</v>
      </c>
      <c r="B109" s="111" t="s">
        <v>153</v>
      </c>
      <c r="C109" s="111"/>
      <c r="D109" s="111"/>
      <c r="E109" s="81">
        <v>0.03</v>
      </c>
      <c r="F109" s="82"/>
    </row>
    <row r="110" spans="1:6" ht="13.5" customHeight="1">
      <c r="A110" s="112" t="s">
        <v>43</v>
      </c>
      <c r="B110" s="111" t="s">
        <v>154</v>
      </c>
      <c r="C110" s="111"/>
      <c r="D110" s="111"/>
      <c r="E110" s="113">
        <v>0.1425</v>
      </c>
      <c r="F110" s="82"/>
    </row>
    <row r="111" spans="1:6" ht="13.5" customHeight="1">
      <c r="A111" s="112"/>
      <c r="B111" s="57" t="s">
        <v>155</v>
      </c>
      <c r="C111" s="57"/>
      <c r="D111" s="57"/>
      <c r="E111" s="72">
        <v>0.0965</v>
      </c>
      <c r="F111" s="73"/>
    </row>
    <row r="112" spans="1:6" ht="13.5" customHeight="1">
      <c r="A112" s="112"/>
      <c r="B112" s="57" t="s">
        <v>156</v>
      </c>
      <c r="C112" s="57"/>
      <c r="D112" s="57"/>
      <c r="E112" s="114">
        <v>0.05</v>
      </c>
      <c r="F112" s="73"/>
    </row>
    <row r="113" spans="1:7" ht="13.5" customHeight="1">
      <c r="A113" s="112"/>
      <c r="B113" s="57" t="s">
        <v>157</v>
      </c>
      <c r="C113" s="57"/>
      <c r="D113" s="57"/>
      <c r="E113" s="114">
        <v>0</v>
      </c>
      <c r="F113" s="73"/>
      <c r="G113"/>
    </row>
    <row r="114" spans="1:7" ht="13.5" customHeight="1">
      <c r="A114" s="112"/>
      <c r="B114" s="57" t="s">
        <v>158</v>
      </c>
      <c r="C114" s="57"/>
      <c r="D114" s="57"/>
      <c r="E114" s="114">
        <v>0</v>
      </c>
      <c r="F114" s="73"/>
      <c r="G114" s="115"/>
    </row>
    <row r="115" spans="1:7" ht="13.5" customHeight="1">
      <c r="A115" s="56" t="s">
        <v>46</v>
      </c>
      <c r="B115" s="111" t="s">
        <v>159</v>
      </c>
      <c r="C115" s="111"/>
      <c r="D115" s="111"/>
      <c r="E115" s="113">
        <v>0.0679</v>
      </c>
      <c r="F115" s="82"/>
      <c r="G115" s="90"/>
    </row>
    <row r="116" spans="1:7" ht="13.5" customHeight="1">
      <c r="A116" s="56" t="s">
        <v>13</v>
      </c>
      <c r="B116" s="56"/>
      <c r="C116" s="56"/>
      <c r="D116" s="56"/>
      <c r="E116" s="113">
        <v>0.3045</v>
      </c>
      <c r="F116" s="74">
        <f>SUM(F120,F121,F122,F123,F124)*E116</f>
        <v>895.1213437194898</v>
      </c>
      <c r="G116" s="90"/>
    </row>
    <row r="117" spans="1:7" ht="13.5" customHeight="1">
      <c r="A117" s="47"/>
      <c r="B117" s="47"/>
      <c r="C117" s="47"/>
      <c r="D117" s="47"/>
      <c r="E117" s="116"/>
      <c r="F117" s="75"/>
      <c r="G117" s="90"/>
    </row>
    <row r="118" spans="1:7" ht="13.5" customHeight="1">
      <c r="A118" s="48" t="s">
        <v>160</v>
      </c>
      <c r="B118" s="48"/>
      <c r="C118" s="48"/>
      <c r="D118" s="48"/>
      <c r="E118" s="48"/>
      <c r="F118" s="48"/>
      <c r="G118" s="117"/>
    </row>
    <row r="119" spans="1:6" ht="13.5" customHeight="1">
      <c r="A119" s="118"/>
      <c r="B119" s="118" t="s">
        <v>161</v>
      </c>
      <c r="C119" s="118"/>
      <c r="D119" s="118"/>
      <c r="E119" s="118"/>
      <c r="F119" s="60" t="s">
        <v>85</v>
      </c>
    </row>
    <row r="120" spans="1:8" ht="13.5" customHeight="1">
      <c r="A120" s="56" t="s">
        <v>0</v>
      </c>
      <c r="B120" s="111" t="s">
        <v>162</v>
      </c>
      <c r="C120" s="111"/>
      <c r="D120" s="111"/>
      <c r="E120" s="111"/>
      <c r="F120" s="82">
        <f>F32</f>
        <v>1154.4602045454544</v>
      </c>
      <c r="H120" s="119"/>
    </row>
    <row r="121" spans="1:8" ht="13.5" customHeight="1">
      <c r="A121" s="56" t="s">
        <v>43</v>
      </c>
      <c r="B121" s="111" t="s">
        <v>163</v>
      </c>
      <c r="C121" s="111"/>
      <c r="D121" s="111"/>
      <c r="E121" s="111"/>
      <c r="F121" s="120">
        <f>SUM(F40,F52,F65)</f>
        <v>1300.051694090909</v>
      </c>
      <c r="H121" s="119"/>
    </row>
    <row r="122" spans="1:8" ht="13.5" customHeight="1">
      <c r="A122" s="56" t="s">
        <v>46</v>
      </c>
      <c r="B122" s="111" t="s">
        <v>164</v>
      </c>
      <c r="C122" s="111"/>
      <c r="D122" s="111"/>
      <c r="E122" s="111"/>
      <c r="F122" s="82">
        <f>F77</f>
        <v>182.5510286404356</v>
      </c>
      <c r="H122" s="121"/>
    </row>
    <row r="123" spans="1:6" ht="13.5" customHeight="1">
      <c r="A123" s="56" t="s">
        <v>49</v>
      </c>
      <c r="B123" s="111" t="s">
        <v>165</v>
      </c>
      <c r="C123" s="111"/>
      <c r="D123" s="111"/>
      <c r="E123" s="111"/>
      <c r="F123" s="82">
        <f>F96</f>
        <v>260.56463795181844</v>
      </c>
    </row>
    <row r="124" spans="1:6" ht="13.5" customHeight="1">
      <c r="A124" s="56" t="s">
        <v>72</v>
      </c>
      <c r="B124" s="111" t="s">
        <v>166</v>
      </c>
      <c r="C124" s="111"/>
      <c r="D124" s="111"/>
      <c r="E124" s="111"/>
      <c r="F124" s="82">
        <f>F105</f>
        <v>42.015599695814956</v>
      </c>
    </row>
    <row r="125" spans="1:6" ht="13.5" customHeight="1">
      <c r="A125" s="56" t="s">
        <v>74</v>
      </c>
      <c r="B125" s="111" t="s">
        <v>167</v>
      </c>
      <c r="C125" s="111"/>
      <c r="D125" s="111"/>
      <c r="E125" s="111"/>
      <c r="F125" s="82">
        <f>F116</f>
        <v>895.1213437194898</v>
      </c>
    </row>
    <row r="126" spans="1:6" ht="13.5" customHeight="1">
      <c r="A126" s="122" t="s">
        <v>168</v>
      </c>
      <c r="B126" s="122"/>
      <c r="C126" s="122"/>
      <c r="D126" s="122"/>
      <c r="E126" s="122"/>
      <c r="F126" s="123">
        <f>SUM(F120:F125)</f>
        <v>3834.764508643922</v>
      </c>
    </row>
    <row r="127" spans="1:6" ht="12.75" customHeight="1">
      <c r="A127" s="122" t="s">
        <v>171</v>
      </c>
      <c r="B127" s="122"/>
      <c r="C127" s="122"/>
      <c r="D127" s="122"/>
      <c r="E127" s="122"/>
      <c r="F127" s="123">
        <f>2*F126</f>
        <v>7669.529017287844</v>
      </c>
    </row>
  </sheetData>
  <sheetProtection selectLockedCells="1" selectUnlockedCells="1"/>
  <mergeCells count="121">
    <mergeCell ref="A1:F1"/>
    <mergeCell ref="A2:F2"/>
    <mergeCell ref="A3:B3"/>
    <mergeCell ref="A4:B4"/>
    <mergeCell ref="A5:F5"/>
    <mergeCell ref="A6:F6"/>
    <mergeCell ref="B7:E7"/>
    <mergeCell ref="B8:E8"/>
    <mergeCell ref="B9:E9"/>
    <mergeCell ref="B10:E10"/>
    <mergeCell ref="A11:F11"/>
    <mergeCell ref="A12:C12"/>
    <mergeCell ref="E12:F12"/>
    <mergeCell ref="A13:C13"/>
    <mergeCell ref="E13:F13"/>
    <mergeCell ref="A14:F14"/>
    <mergeCell ref="A15:F15"/>
    <mergeCell ref="A16:F16"/>
    <mergeCell ref="B17:E17"/>
    <mergeCell ref="B18:E18"/>
    <mergeCell ref="B19:E19"/>
    <mergeCell ref="B20:E20"/>
    <mergeCell ref="A22:F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2:E32"/>
    <mergeCell ref="A34:F34"/>
    <mergeCell ref="A35:F35"/>
    <mergeCell ref="B36:D36"/>
    <mergeCell ref="B37:D37"/>
    <mergeCell ref="A38:D38"/>
    <mergeCell ref="B39:D39"/>
    <mergeCell ref="A40:D40"/>
    <mergeCell ref="A42:F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A52:D52"/>
    <mergeCell ref="A54:F54"/>
    <mergeCell ref="B55:E55"/>
    <mergeCell ref="B56:D56"/>
    <mergeCell ref="B57:D57"/>
    <mergeCell ref="B58:E58"/>
    <mergeCell ref="B59:E59"/>
    <mergeCell ref="B60:E60"/>
    <mergeCell ref="B61:E61"/>
    <mergeCell ref="B62:E62"/>
    <mergeCell ref="B63:E63"/>
    <mergeCell ref="B64:E64"/>
    <mergeCell ref="A65:E65"/>
    <mergeCell ref="A67:F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A77:D77"/>
    <mergeCell ref="A79:F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A95:D95"/>
    <mergeCell ref="A96:D96"/>
    <mergeCell ref="A97:E97"/>
    <mergeCell ref="A99:F99"/>
    <mergeCell ref="B100:E100"/>
    <mergeCell ref="B101:E101"/>
    <mergeCell ref="B102:E102"/>
    <mergeCell ref="B103:E103"/>
    <mergeCell ref="B104:E104"/>
    <mergeCell ref="A105:E105"/>
    <mergeCell ref="A107:F107"/>
    <mergeCell ref="B108:D108"/>
    <mergeCell ref="B109:D109"/>
    <mergeCell ref="A110:A114"/>
    <mergeCell ref="B110:D110"/>
    <mergeCell ref="B111:D111"/>
    <mergeCell ref="B112:D112"/>
    <mergeCell ref="B113:D113"/>
    <mergeCell ref="B114:D114"/>
    <mergeCell ref="B115:D115"/>
    <mergeCell ref="A116:D116"/>
    <mergeCell ref="A118:F118"/>
    <mergeCell ref="B119:E119"/>
    <mergeCell ref="B120:E120"/>
    <mergeCell ref="B121:E121"/>
    <mergeCell ref="B122:E122"/>
    <mergeCell ref="B123:E123"/>
    <mergeCell ref="B124:E124"/>
    <mergeCell ref="B125:E125"/>
    <mergeCell ref="A126:E126"/>
    <mergeCell ref="A127:E127"/>
  </mergeCells>
  <printOptions horizontalCentered="1"/>
  <pageMargins left="0" right="0" top="1.575" bottom="1.18125" header="0.5118055555555555" footer="0.5118055555555555"/>
  <pageSetup horizontalDpi="300" verticalDpi="300" orientation="portrait" paperSize="9" scale="71"/>
  <rowBreaks count="1" manualBreakCount="1">
    <brk id="3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7"/>
  <sheetViews>
    <sheetView zoomScaleSheetLayoutView="100" workbookViewId="0" topLeftCell="A4">
      <selection activeCell="B18" sqref="B18"/>
    </sheetView>
  </sheetViews>
  <sheetFormatPr defaultColWidth="9.140625" defaultRowHeight="12.75" customHeight="1"/>
  <cols>
    <col min="1" max="1" width="6.57421875" style="41" customWidth="1"/>
    <col min="2" max="2" width="35.8515625" style="41" customWidth="1"/>
    <col min="3" max="3" width="17.421875" style="42" customWidth="1"/>
    <col min="4" max="4" width="17.28125" style="43" customWidth="1"/>
    <col min="5" max="5" width="17.140625" style="44" customWidth="1"/>
    <col min="6" max="6" width="23.7109375" style="45" customWidth="1"/>
    <col min="7" max="7" width="12.28125" style="46" customWidth="1"/>
    <col min="8" max="8" width="10.00390625" style="46" customWidth="1"/>
    <col min="9" max="16384" width="9.140625" style="46" customWidth="1"/>
  </cols>
  <sheetData>
    <row r="1" spans="1:6" ht="13.5" customHeight="1">
      <c r="A1" s="47" t="s">
        <v>37</v>
      </c>
      <c r="B1" s="47"/>
      <c r="C1" s="47"/>
      <c r="D1" s="47"/>
      <c r="E1" s="47"/>
      <c r="F1" s="47"/>
    </row>
    <row r="2" spans="1:6" ht="13.5" customHeight="1">
      <c r="A2" s="48" t="s">
        <v>38</v>
      </c>
      <c r="B2" s="48"/>
      <c r="C2" s="48"/>
      <c r="D2" s="48"/>
      <c r="E2" s="48"/>
      <c r="F2" s="48"/>
    </row>
    <row r="3" spans="1:6" ht="13.5" customHeight="1">
      <c r="A3" s="49" t="s">
        <v>39</v>
      </c>
      <c r="B3" s="49"/>
      <c r="C3" s="50"/>
      <c r="D3" s="51"/>
      <c r="E3" s="51"/>
      <c r="F3" s="52"/>
    </row>
    <row r="4" spans="1:6" ht="13.5" customHeight="1">
      <c r="A4" s="49" t="s">
        <v>40</v>
      </c>
      <c r="B4" s="49"/>
      <c r="C4" s="51"/>
      <c r="D4" s="51"/>
      <c r="E4" s="51"/>
      <c r="F4" s="52"/>
    </row>
    <row r="5" spans="1:6" ht="13.5" customHeight="1">
      <c r="A5" s="53"/>
      <c r="B5" s="53"/>
      <c r="C5" s="53"/>
      <c r="D5" s="53"/>
      <c r="E5" s="53"/>
      <c r="F5" s="53"/>
    </row>
    <row r="6" spans="1:6" s="55" customFormat="1" ht="13.5" customHeight="1">
      <c r="A6" s="54" t="s">
        <v>41</v>
      </c>
      <c r="B6" s="54"/>
      <c r="C6" s="54"/>
      <c r="D6" s="54"/>
      <c r="E6" s="54"/>
      <c r="F6" s="54"/>
    </row>
    <row r="7" spans="1:6" ht="13.5" customHeight="1">
      <c r="A7" s="56" t="s">
        <v>0</v>
      </c>
      <c r="B7" s="57" t="s">
        <v>42</v>
      </c>
      <c r="C7" s="57"/>
      <c r="D7" s="57"/>
      <c r="E7" s="57"/>
      <c r="F7" s="58"/>
    </row>
    <row r="8" spans="1:6" ht="13.5" customHeight="1">
      <c r="A8" s="56" t="s">
        <v>43</v>
      </c>
      <c r="B8" s="57" t="s">
        <v>44</v>
      </c>
      <c r="C8" s="57"/>
      <c r="D8" s="57"/>
      <c r="E8" s="57"/>
      <c r="F8" s="59" t="s">
        <v>45</v>
      </c>
    </row>
    <row r="9" spans="1:6" ht="27" customHeight="1">
      <c r="A9" s="56" t="s">
        <v>46</v>
      </c>
      <c r="B9" s="57" t="s">
        <v>47</v>
      </c>
      <c r="C9" s="57"/>
      <c r="D9" s="57"/>
      <c r="E9" s="57"/>
      <c r="F9" s="59" t="s">
        <v>48</v>
      </c>
    </row>
    <row r="10" spans="1:6" ht="27" customHeight="1">
      <c r="A10" s="56" t="s">
        <v>49</v>
      </c>
      <c r="B10" s="57" t="s">
        <v>50</v>
      </c>
      <c r="C10" s="57"/>
      <c r="D10" s="57"/>
      <c r="E10" s="57"/>
      <c r="F10" s="59">
        <v>12</v>
      </c>
    </row>
    <row r="11" spans="1:6" ht="13.5" customHeight="1">
      <c r="A11" s="54" t="s">
        <v>51</v>
      </c>
      <c r="B11" s="54"/>
      <c r="C11" s="54"/>
      <c r="D11" s="54"/>
      <c r="E11" s="54"/>
      <c r="F11" s="54"/>
    </row>
    <row r="12" spans="1:6" ht="41.25" customHeight="1">
      <c r="A12" s="60" t="s">
        <v>52</v>
      </c>
      <c r="B12" s="60"/>
      <c r="C12" s="60"/>
      <c r="D12" s="60" t="s">
        <v>53</v>
      </c>
      <c r="E12" s="60" t="s">
        <v>54</v>
      </c>
      <c r="F12" s="60"/>
    </row>
    <row r="13" spans="1:6" ht="12.75" customHeight="1">
      <c r="A13" s="61" t="s">
        <v>169</v>
      </c>
      <c r="B13" s="61"/>
      <c r="C13" s="61"/>
      <c r="D13" s="62" t="s">
        <v>172</v>
      </c>
      <c r="E13" s="63">
        <v>2</v>
      </c>
      <c r="F13" s="63"/>
    </row>
    <row r="14" spans="1:6" ht="13.5" customHeight="1">
      <c r="A14" s="48" t="s">
        <v>57</v>
      </c>
      <c r="B14" s="48"/>
      <c r="C14" s="48"/>
      <c r="D14" s="48"/>
      <c r="E14" s="48"/>
      <c r="F14" s="48"/>
    </row>
    <row r="15" spans="1:6" ht="13.5" customHeight="1">
      <c r="A15" s="47" t="s">
        <v>58</v>
      </c>
      <c r="B15" s="47"/>
      <c r="C15" s="47"/>
      <c r="D15" s="47"/>
      <c r="E15" s="47"/>
      <c r="F15" s="47"/>
    </row>
    <row r="16" spans="1:6" ht="13.5" customHeight="1">
      <c r="A16" s="60" t="s">
        <v>59</v>
      </c>
      <c r="B16" s="60"/>
      <c r="C16" s="60"/>
      <c r="D16" s="60"/>
      <c r="E16" s="60"/>
      <c r="F16" s="60"/>
    </row>
    <row r="17" spans="1:6" ht="13.5" customHeight="1">
      <c r="A17" s="62">
        <v>1</v>
      </c>
      <c r="B17" s="57" t="s">
        <v>60</v>
      </c>
      <c r="C17" s="57"/>
      <c r="D17" s="57"/>
      <c r="E17" s="57"/>
      <c r="F17" s="64"/>
    </row>
    <row r="18" spans="1:6" ht="13.5" customHeight="1">
      <c r="A18" s="62">
        <v>2</v>
      </c>
      <c r="B18" s="57" t="s">
        <v>61</v>
      </c>
      <c r="C18" s="57"/>
      <c r="D18" s="57"/>
      <c r="E18" s="57"/>
      <c r="F18" s="65">
        <v>1121.33</v>
      </c>
    </row>
    <row r="19" spans="1:6" ht="13.5" customHeight="1">
      <c r="A19" s="62">
        <v>3</v>
      </c>
      <c r="B19" s="57" t="s">
        <v>62</v>
      </c>
      <c r="C19" s="57"/>
      <c r="D19" s="57"/>
      <c r="E19" s="57"/>
      <c r="F19" s="64"/>
    </row>
    <row r="20" spans="1:6" ht="13.5" customHeight="1">
      <c r="A20" s="59">
        <v>4</v>
      </c>
      <c r="B20" s="57" t="s">
        <v>63</v>
      </c>
      <c r="C20" s="57"/>
      <c r="D20" s="57"/>
      <c r="E20" s="57"/>
      <c r="F20" s="66">
        <v>42736</v>
      </c>
    </row>
    <row r="21" spans="1:6" ht="13.5" customHeight="1">
      <c r="A21" s="67"/>
      <c r="B21" s="68"/>
      <c r="C21" s="68"/>
      <c r="D21" s="68"/>
      <c r="E21" s="68"/>
      <c r="F21" s="69"/>
    </row>
    <row r="22" spans="1:6" s="55" customFormat="1" ht="13.5" customHeight="1">
      <c r="A22" s="70" t="s">
        <v>64</v>
      </c>
      <c r="B22" s="70"/>
      <c r="C22" s="70"/>
      <c r="D22" s="70"/>
      <c r="E22" s="70"/>
      <c r="F22" s="70"/>
    </row>
    <row r="23" spans="1:6" ht="13.5" customHeight="1">
      <c r="A23" s="60">
        <v>1</v>
      </c>
      <c r="B23" s="60" t="s">
        <v>65</v>
      </c>
      <c r="C23" s="60"/>
      <c r="D23" s="60"/>
      <c r="E23" s="71" t="s">
        <v>66</v>
      </c>
      <c r="F23" s="60" t="s">
        <v>67</v>
      </c>
    </row>
    <row r="24" spans="1:6" ht="13.5" customHeight="1">
      <c r="A24" s="62" t="s">
        <v>0</v>
      </c>
      <c r="B24" s="57" t="s">
        <v>68</v>
      </c>
      <c r="C24" s="57"/>
      <c r="D24" s="57"/>
      <c r="E24" s="72">
        <v>1</v>
      </c>
      <c r="F24" s="65">
        <v>1121.33</v>
      </c>
    </row>
    <row r="25" spans="1:6" ht="13.5" customHeight="1">
      <c r="A25" s="62" t="s">
        <v>43</v>
      </c>
      <c r="B25" s="57" t="s">
        <v>69</v>
      </c>
      <c r="C25" s="57"/>
      <c r="D25" s="57"/>
      <c r="E25" s="72">
        <v>0</v>
      </c>
      <c r="F25" s="73">
        <v>0</v>
      </c>
    </row>
    <row r="26" spans="1:6" ht="13.5" customHeight="1">
      <c r="A26" s="62" t="s">
        <v>46</v>
      </c>
      <c r="B26" s="57" t="s">
        <v>70</v>
      </c>
      <c r="C26" s="57"/>
      <c r="D26" s="57"/>
      <c r="E26" s="72">
        <v>0</v>
      </c>
      <c r="F26" s="73">
        <v>0</v>
      </c>
    </row>
    <row r="27" spans="1:6" ht="13.5" customHeight="1">
      <c r="A27" s="62" t="s">
        <v>49</v>
      </c>
      <c r="B27" s="57" t="s">
        <v>71</v>
      </c>
      <c r="C27" s="57"/>
      <c r="D27" s="57"/>
      <c r="E27" s="72">
        <v>0</v>
      </c>
      <c r="F27" s="73">
        <f>(((F24/220)*0.2)*10)*15</f>
        <v>152.90863636363633</v>
      </c>
    </row>
    <row r="28" spans="1:6" ht="13.5" customHeight="1">
      <c r="A28" s="62" t="s">
        <v>72</v>
      </c>
      <c r="B28" s="57" t="s">
        <v>73</v>
      </c>
      <c r="C28" s="57"/>
      <c r="D28" s="57"/>
      <c r="E28" s="72">
        <v>0</v>
      </c>
      <c r="F28" s="73">
        <v>0</v>
      </c>
    </row>
    <row r="29" spans="1:6" ht="13.5" customHeight="1">
      <c r="A29" s="62" t="s">
        <v>74</v>
      </c>
      <c r="B29" s="57" t="s">
        <v>75</v>
      </c>
      <c r="C29" s="57"/>
      <c r="D29" s="57"/>
      <c r="E29" s="72">
        <v>0</v>
      </c>
      <c r="F29" s="73">
        <v>0</v>
      </c>
    </row>
    <row r="30" spans="1:6" ht="13.5" customHeight="1">
      <c r="A30" s="62" t="s">
        <v>76</v>
      </c>
      <c r="B30" s="57" t="s">
        <v>173</v>
      </c>
      <c r="C30" s="57"/>
      <c r="D30" s="57"/>
      <c r="E30" s="72">
        <v>0</v>
      </c>
      <c r="F30" s="73">
        <f>(((F24/220)*156)*50%)/12</f>
        <v>33.13020454545454</v>
      </c>
    </row>
    <row r="31" spans="1:6" ht="13.5" customHeight="1">
      <c r="A31" s="62" t="s">
        <v>78</v>
      </c>
      <c r="B31" s="57" t="s">
        <v>79</v>
      </c>
      <c r="C31" s="57"/>
      <c r="D31" s="57"/>
      <c r="E31" s="72">
        <v>0</v>
      </c>
      <c r="F31" s="73">
        <v>0</v>
      </c>
    </row>
    <row r="32" spans="1:6" ht="13.5" customHeight="1">
      <c r="A32" s="56" t="s">
        <v>80</v>
      </c>
      <c r="B32" s="56"/>
      <c r="C32" s="56"/>
      <c r="D32" s="56"/>
      <c r="E32" s="56"/>
      <c r="F32" s="74">
        <f>SUM(F24:F31)</f>
        <v>1307.3688409090907</v>
      </c>
    </row>
    <row r="33" spans="1:6" ht="13.5" customHeight="1">
      <c r="A33" s="47"/>
      <c r="B33" s="47"/>
      <c r="C33" s="47"/>
      <c r="D33" s="47"/>
      <c r="E33" s="47"/>
      <c r="F33" s="75"/>
    </row>
    <row r="34" spans="1:6" ht="13.5" customHeight="1">
      <c r="A34" s="70" t="s">
        <v>81</v>
      </c>
      <c r="B34" s="70"/>
      <c r="C34" s="70"/>
      <c r="D34" s="70"/>
      <c r="E34" s="70"/>
      <c r="F34" s="70"/>
    </row>
    <row r="35" spans="1:11" s="76" customFormat="1" ht="13.5" customHeight="1">
      <c r="A35" s="53" t="s">
        <v>82</v>
      </c>
      <c r="B35" s="53"/>
      <c r="C35" s="53"/>
      <c r="D35" s="53"/>
      <c r="E35" s="53"/>
      <c r="F35" s="53"/>
      <c r="G35" s="46"/>
      <c r="H35" s="46"/>
      <c r="I35" s="46"/>
      <c r="J35" s="46"/>
      <c r="K35" s="46"/>
    </row>
    <row r="36" spans="1:6" ht="13.5" customHeight="1">
      <c r="A36" s="60" t="s">
        <v>83</v>
      </c>
      <c r="B36" s="77" t="s">
        <v>84</v>
      </c>
      <c r="C36" s="77"/>
      <c r="D36" s="77"/>
      <c r="E36" s="71" t="s">
        <v>66</v>
      </c>
      <c r="F36" s="60" t="s">
        <v>85</v>
      </c>
    </row>
    <row r="37" spans="1:6" ht="13.5" customHeight="1">
      <c r="A37" s="78" t="s">
        <v>0</v>
      </c>
      <c r="B37" s="79" t="s">
        <v>86</v>
      </c>
      <c r="C37" s="79"/>
      <c r="D37" s="79"/>
      <c r="E37" s="72">
        <f>1/12</f>
        <v>0.08333333333333333</v>
      </c>
      <c r="F37" s="73">
        <f>F32*E37</f>
        <v>108.9474034090909</v>
      </c>
    </row>
    <row r="38" spans="1:6" ht="13.5" customHeight="1">
      <c r="A38" s="80"/>
      <c r="B38" s="80"/>
      <c r="C38" s="80"/>
      <c r="D38" s="80"/>
      <c r="E38" s="81"/>
      <c r="F38" s="82"/>
    </row>
    <row r="39" spans="1:6" ht="13.5" customHeight="1">
      <c r="A39" s="78" t="s">
        <v>43</v>
      </c>
      <c r="B39" s="79" t="s">
        <v>87</v>
      </c>
      <c r="C39" s="79"/>
      <c r="D39" s="79"/>
      <c r="E39" s="72">
        <f>1/3</f>
        <v>0.3333333333333333</v>
      </c>
      <c r="F39" s="73">
        <f>F37*E39</f>
        <v>36.31580113636363</v>
      </c>
    </row>
    <row r="40" spans="1:7" ht="13.5" customHeight="1">
      <c r="A40" s="56" t="s">
        <v>13</v>
      </c>
      <c r="B40" s="56"/>
      <c r="C40" s="56"/>
      <c r="D40" s="56"/>
      <c r="E40" s="81">
        <f>SUM(E38:E39)</f>
        <v>0.3333333333333333</v>
      </c>
      <c r="F40" s="74">
        <f>F37+F39</f>
        <v>145.26320454545453</v>
      </c>
      <c r="G40"/>
    </row>
    <row r="41" spans="1:7" ht="13.5" customHeight="1">
      <c r="A41" s="47"/>
      <c r="B41" s="47"/>
      <c r="C41" s="47"/>
      <c r="D41" s="47"/>
      <c r="E41" s="83"/>
      <c r="F41" s="75"/>
      <c r="G41"/>
    </row>
    <row r="42" spans="1:6" ht="13.5" customHeight="1">
      <c r="A42" s="53" t="s">
        <v>88</v>
      </c>
      <c r="B42" s="53"/>
      <c r="C42" s="53"/>
      <c r="D42" s="53"/>
      <c r="E42" s="53"/>
      <c r="F42" s="53"/>
    </row>
    <row r="43" spans="1:6" ht="13.5" customHeight="1">
      <c r="A43" s="60" t="s">
        <v>89</v>
      </c>
      <c r="B43" s="60" t="s">
        <v>90</v>
      </c>
      <c r="C43" s="60"/>
      <c r="D43" s="60"/>
      <c r="E43" s="71" t="s">
        <v>66</v>
      </c>
      <c r="F43" s="60" t="s">
        <v>85</v>
      </c>
    </row>
    <row r="44" spans="1:6" ht="13.5" customHeight="1">
      <c r="A44" s="78" t="s">
        <v>0</v>
      </c>
      <c r="B44" s="79" t="s">
        <v>91</v>
      </c>
      <c r="C44" s="79"/>
      <c r="D44" s="79"/>
      <c r="E44" s="72">
        <v>0.2</v>
      </c>
      <c r="F44" s="84">
        <f>SUM(F32+F40)*E44</f>
        <v>290.52640909090906</v>
      </c>
    </row>
    <row r="45" spans="1:6" ht="13.5" customHeight="1">
      <c r="A45" s="78" t="s">
        <v>43</v>
      </c>
      <c r="B45" s="79" t="s">
        <v>92</v>
      </c>
      <c r="C45" s="79"/>
      <c r="D45" s="79"/>
      <c r="E45" s="72">
        <v>0.015</v>
      </c>
      <c r="F45" s="84">
        <f>SUM(F32+F40)*E45</f>
        <v>21.78948068181818</v>
      </c>
    </row>
    <row r="46" spans="1:6" ht="13.5" customHeight="1">
      <c r="A46" s="78" t="s">
        <v>46</v>
      </c>
      <c r="B46" s="79" t="s">
        <v>93</v>
      </c>
      <c r="C46" s="79"/>
      <c r="D46" s="79"/>
      <c r="E46" s="72">
        <v>0.01</v>
      </c>
      <c r="F46" s="84">
        <f>SUM(F32+F40)*E46</f>
        <v>14.526320454545454</v>
      </c>
    </row>
    <row r="47" spans="1:6" ht="13.5" customHeight="1">
      <c r="A47" s="78" t="s">
        <v>49</v>
      </c>
      <c r="B47" s="79" t="s">
        <v>94</v>
      </c>
      <c r="C47" s="79"/>
      <c r="D47" s="79"/>
      <c r="E47" s="72">
        <v>0.002</v>
      </c>
      <c r="F47" s="84">
        <f>SUM(F32+F40)*E47</f>
        <v>2.9052640909090908</v>
      </c>
    </row>
    <row r="48" spans="1:6" ht="13.5" customHeight="1">
      <c r="A48" s="78" t="s">
        <v>72</v>
      </c>
      <c r="B48" s="79" t="s">
        <v>95</v>
      </c>
      <c r="C48" s="79"/>
      <c r="D48" s="79"/>
      <c r="E48" s="72">
        <v>0.025</v>
      </c>
      <c r="F48" s="84">
        <f>SUM(F32+F40)*E48</f>
        <v>36.31580113636363</v>
      </c>
    </row>
    <row r="49" spans="1:6" ht="13.5" customHeight="1">
      <c r="A49" s="78" t="s">
        <v>74</v>
      </c>
      <c r="B49" s="79" t="s">
        <v>96</v>
      </c>
      <c r="C49" s="79"/>
      <c r="D49" s="79"/>
      <c r="E49" s="72">
        <v>0.08</v>
      </c>
      <c r="F49" s="84">
        <f>SUM(F32+F40)*E49</f>
        <v>116.21056363636363</v>
      </c>
    </row>
    <row r="50" spans="1:6" ht="13.5" customHeight="1">
      <c r="A50" s="78" t="s">
        <v>76</v>
      </c>
      <c r="B50" s="79" t="s">
        <v>97</v>
      </c>
      <c r="C50" s="79"/>
      <c r="D50" s="79"/>
      <c r="E50" s="72">
        <v>0.03</v>
      </c>
      <c r="F50" s="84">
        <f>SUM(F32+F40)*E50</f>
        <v>43.57896136363636</v>
      </c>
    </row>
    <row r="51" spans="1:6" ht="13.5" customHeight="1">
      <c r="A51" s="78" t="s">
        <v>78</v>
      </c>
      <c r="B51" s="79" t="s">
        <v>98</v>
      </c>
      <c r="C51" s="79"/>
      <c r="D51" s="79"/>
      <c r="E51" s="72">
        <v>0.006</v>
      </c>
      <c r="F51" s="84">
        <f>SUM(F32+F40)*E51</f>
        <v>8.715792272727272</v>
      </c>
    </row>
    <row r="52" spans="1:11" s="86" customFormat="1" ht="13.5" customHeight="1">
      <c r="A52" s="56" t="s">
        <v>13</v>
      </c>
      <c r="B52" s="56"/>
      <c r="C52" s="56"/>
      <c r="D52" s="56"/>
      <c r="E52" s="81">
        <f>SUM(E44:E51)</f>
        <v>0.368</v>
      </c>
      <c r="F52" s="85">
        <f>SUM(F44:F51)</f>
        <v>534.5685927272727</v>
      </c>
      <c r="G52" s="46"/>
      <c r="H52" s="46"/>
      <c r="I52" s="46"/>
      <c r="J52" s="46"/>
      <c r="K52" s="46"/>
    </row>
    <row r="53" spans="1:11" s="86" customFormat="1" ht="13.5" customHeight="1">
      <c r="A53" s="47"/>
      <c r="B53" s="47"/>
      <c r="C53" s="47"/>
      <c r="D53" s="47"/>
      <c r="E53" s="83"/>
      <c r="F53" s="87"/>
      <c r="G53" s="46"/>
      <c r="H53" s="46"/>
      <c r="I53" s="46"/>
      <c r="J53" s="46"/>
      <c r="K53" s="46"/>
    </row>
    <row r="54" spans="1:11" s="86" customFormat="1" ht="13.5" customHeight="1">
      <c r="A54" s="53" t="s">
        <v>99</v>
      </c>
      <c r="B54" s="53"/>
      <c r="C54" s="53"/>
      <c r="D54" s="53"/>
      <c r="E54" s="53"/>
      <c r="F54" s="53"/>
      <c r="G54" s="46"/>
      <c r="H54" s="46"/>
      <c r="I54" s="46"/>
      <c r="J54" s="46"/>
      <c r="K54" s="46"/>
    </row>
    <row r="55" spans="1:6" s="86" customFormat="1" ht="13.5" customHeight="1">
      <c r="A55" s="60" t="s">
        <v>100</v>
      </c>
      <c r="B55" s="60" t="s">
        <v>101</v>
      </c>
      <c r="C55" s="60"/>
      <c r="D55" s="60"/>
      <c r="E55" s="60"/>
      <c r="F55" s="88" t="s">
        <v>67</v>
      </c>
    </row>
    <row r="56" spans="1:6" ht="13.5" customHeight="1">
      <c r="A56" s="62" t="s">
        <v>0</v>
      </c>
      <c r="B56" s="57" t="s">
        <v>174</v>
      </c>
      <c r="C56" s="57"/>
      <c r="D56" s="57"/>
      <c r="E56" s="89">
        <v>10</v>
      </c>
      <c r="F56" s="65">
        <f>(E56*15)-(F32*0.06)</f>
        <v>71.55786954545455</v>
      </c>
    </row>
    <row r="57" spans="1:6" ht="13.5" customHeight="1">
      <c r="A57" s="62" t="s">
        <v>43</v>
      </c>
      <c r="B57" s="57" t="s">
        <v>103</v>
      </c>
      <c r="C57" s="57"/>
      <c r="D57" s="57"/>
      <c r="E57" s="89">
        <v>29.5</v>
      </c>
      <c r="F57" s="65">
        <f>E57*15</f>
        <v>442.5</v>
      </c>
    </row>
    <row r="58" spans="1:6" ht="13.5" customHeight="1">
      <c r="A58" s="62" t="s">
        <v>46</v>
      </c>
      <c r="B58" s="57" t="s">
        <v>104</v>
      </c>
      <c r="C58" s="57"/>
      <c r="D58" s="57"/>
      <c r="E58" s="57"/>
      <c r="F58" s="65"/>
    </row>
    <row r="59" spans="1:6" ht="13.5" customHeight="1">
      <c r="A59" s="62" t="s">
        <v>49</v>
      </c>
      <c r="B59" s="57" t="s">
        <v>105</v>
      </c>
      <c r="C59" s="57"/>
      <c r="D59" s="57"/>
      <c r="E59" s="57"/>
      <c r="F59" s="65">
        <v>5</v>
      </c>
    </row>
    <row r="60" spans="1:6" ht="13.5" customHeight="1">
      <c r="A60" s="62" t="s">
        <v>72</v>
      </c>
      <c r="B60" s="57" t="s">
        <v>106</v>
      </c>
      <c r="C60" s="57"/>
      <c r="D60" s="57"/>
      <c r="E60" s="57"/>
      <c r="F60" s="65">
        <v>170</v>
      </c>
    </row>
    <row r="61" spans="1:7" ht="13.5" customHeight="1">
      <c r="A61" s="62" t="s">
        <v>74</v>
      </c>
      <c r="B61" s="57" t="s">
        <v>107</v>
      </c>
      <c r="C61" s="57"/>
      <c r="D61" s="57"/>
      <c r="E61" s="57"/>
      <c r="F61" s="65">
        <v>1.5</v>
      </c>
      <c r="G61" s="90"/>
    </row>
    <row r="62" spans="1:7" ht="13.5" customHeight="1">
      <c r="A62" s="62" t="s">
        <v>76</v>
      </c>
      <c r="B62" s="57" t="s">
        <v>108</v>
      </c>
      <c r="C62" s="57"/>
      <c r="D62" s="57"/>
      <c r="E62" s="57"/>
      <c r="F62" s="65"/>
      <c r="G62" s="90"/>
    </row>
    <row r="63" spans="1:7" ht="13.5" customHeight="1">
      <c r="A63" s="62" t="s">
        <v>78</v>
      </c>
      <c r="B63" s="57" t="s">
        <v>109</v>
      </c>
      <c r="C63" s="57"/>
      <c r="D63" s="57"/>
      <c r="E63" s="57"/>
      <c r="F63" s="65"/>
      <c r="G63" s="90"/>
    </row>
    <row r="64" spans="1:6" ht="13.5" customHeight="1">
      <c r="A64" s="62" t="s">
        <v>110</v>
      </c>
      <c r="B64" s="57" t="s">
        <v>111</v>
      </c>
      <c r="C64" s="57"/>
      <c r="D64" s="57"/>
      <c r="E64" s="57"/>
      <c r="F64" s="65"/>
    </row>
    <row r="65" spans="1:6" ht="13.5" customHeight="1">
      <c r="A65" s="56" t="s">
        <v>112</v>
      </c>
      <c r="B65" s="56"/>
      <c r="C65" s="56"/>
      <c r="D65" s="56"/>
      <c r="E65" s="56"/>
      <c r="F65" s="91">
        <f>SUM(F56:F64)</f>
        <v>690.5578695454545</v>
      </c>
    </row>
    <row r="66" spans="1:6" ht="13.5" customHeight="1">
      <c r="A66" s="47"/>
      <c r="B66" s="47"/>
      <c r="C66" s="47"/>
      <c r="D66" s="47"/>
      <c r="E66" s="47"/>
      <c r="F66" s="75"/>
    </row>
    <row r="67" spans="1:6" ht="13.5" customHeight="1">
      <c r="A67" s="70" t="s">
        <v>113</v>
      </c>
      <c r="B67" s="70"/>
      <c r="C67" s="70"/>
      <c r="D67" s="70"/>
      <c r="E67" s="70"/>
      <c r="F67" s="70"/>
    </row>
    <row r="68" spans="1:6" ht="13.5" customHeight="1">
      <c r="A68" s="60">
        <v>3</v>
      </c>
      <c r="B68" s="77" t="s">
        <v>114</v>
      </c>
      <c r="C68" s="77"/>
      <c r="D68" s="77"/>
      <c r="E68" s="71" t="s">
        <v>66</v>
      </c>
      <c r="F68" s="60" t="s">
        <v>85</v>
      </c>
    </row>
    <row r="69" spans="1:6" ht="13.5" customHeight="1">
      <c r="A69" s="78" t="s">
        <v>0</v>
      </c>
      <c r="B69" s="79" t="s">
        <v>115</v>
      </c>
      <c r="C69" s="79"/>
      <c r="D69" s="79"/>
      <c r="E69" s="72"/>
      <c r="F69" s="73">
        <f>(F32+F65+F40+F49)/12</f>
        <v>188.28337321969695</v>
      </c>
    </row>
    <row r="70" spans="1:6" ht="13.5" customHeight="1">
      <c r="A70" s="78"/>
      <c r="B70" s="92" t="s">
        <v>116</v>
      </c>
      <c r="C70" s="92"/>
      <c r="D70" s="92"/>
      <c r="E70" s="72"/>
      <c r="F70" s="73">
        <f>(F32+F40)*0.08*0.5</f>
        <v>58.105281818181815</v>
      </c>
    </row>
    <row r="71" spans="1:6" ht="12.75" customHeight="1">
      <c r="A71" s="78"/>
      <c r="B71" s="57" t="s">
        <v>117</v>
      </c>
      <c r="C71" s="57"/>
      <c r="D71" s="57"/>
      <c r="E71" s="72">
        <v>0.38695</v>
      </c>
      <c r="F71" s="93">
        <f>(F69+F70)*E71</f>
        <v>95.3400900669072</v>
      </c>
    </row>
    <row r="72" spans="1:6" ht="12.75" customHeight="1">
      <c r="A72" s="78" t="s">
        <v>43</v>
      </c>
      <c r="B72" s="57" t="s">
        <v>118</v>
      </c>
      <c r="C72" s="57"/>
      <c r="D72" s="57"/>
      <c r="E72" s="72"/>
      <c r="F72" s="73">
        <f>(F32++F65+F52+F40)/12</f>
        <v>223.14654231060604</v>
      </c>
    </row>
    <row r="73" spans="1:6" ht="12.75" customHeight="1">
      <c r="A73" s="78"/>
      <c r="B73" s="92" t="s">
        <v>119</v>
      </c>
      <c r="C73" s="92"/>
      <c r="D73" s="92"/>
      <c r="E73" s="72"/>
      <c r="F73" s="94">
        <f>(F32+F40)*0.08*0.5</f>
        <v>58.105281818181815</v>
      </c>
    </row>
    <row r="74" spans="1:6" ht="12.75" customHeight="1">
      <c r="A74" s="78"/>
      <c r="B74" s="57" t="s">
        <v>120</v>
      </c>
      <c r="C74" s="57"/>
      <c r="D74" s="57"/>
      <c r="E74" s="95">
        <v>0.38695</v>
      </c>
      <c r="F74" s="96">
        <f>(F72+F73)*E74</f>
        <v>108.83039334663447</v>
      </c>
    </row>
    <row r="75" spans="1:6" ht="12.75" customHeight="1">
      <c r="A75" s="78"/>
      <c r="B75" s="57" t="s">
        <v>121</v>
      </c>
      <c r="C75" s="57"/>
      <c r="D75" s="57"/>
      <c r="E75" s="72"/>
      <c r="F75" s="97">
        <f>-F37+(-F39)</f>
        <v>-145.26320454545453</v>
      </c>
    </row>
    <row r="76" spans="1:6" ht="12.75" customHeight="1">
      <c r="A76" s="78" t="s">
        <v>74</v>
      </c>
      <c r="B76" s="57" t="s">
        <v>122</v>
      </c>
      <c r="C76" s="57"/>
      <c r="D76" s="57"/>
      <c r="E76" s="72">
        <v>0.0276</v>
      </c>
      <c r="F76" s="98">
        <f>F75*E76</f>
        <v>-4.009264445454545</v>
      </c>
    </row>
    <row r="77" spans="1:6" ht="12.75" customHeight="1">
      <c r="A77" s="56" t="s">
        <v>13</v>
      </c>
      <c r="B77" s="56"/>
      <c r="C77" s="56"/>
      <c r="D77" s="56"/>
      <c r="E77" s="81"/>
      <c r="F77" s="74">
        <f>F71+F74+F76</f>
        <v>200.16121896808713</v>
      </c>
    </row>
    <row r="78" spans="1:6" ht="12.75" customHeight="1">
      <c r="A78" s="47"/>
      <c r="B78" s="47"/>
      <c r="C78" s="47"/>
      <c r="D78" s="47"/>
      <c r="E78" s="83"/>
      <c r="F78" s="75"/>
    </row>
    <row r="79" spans="1:6" ht="12.75" customHeight="1">
      <c r="A79" s="70" t="s">
        <v>123</v>
      </c>
      <c r="B79" s="70"/>
      <c r="C79" s="70"/>
      <c r="D79" s="70"/>
      <c r="E79" s="70"/>
      <c r="F79" s="70"/>
    </row>
    <row r="80" spans="1:6" ht="12.75" customHeight="1">
      <c r="A80" s="60">
        <v>4</v>
      </c>
      <c r="B80" s="77" t="s">
        <v>124</v>
      </c>
      <c r="C80" s="77"/>
      <c r="D80" s="77"/>
      <c r="E80" s="71" t="s">
        <v>125</v>
      </c>
      <c r="F80" s="60" t="s">
        <v>85</v>
      </c>
    </row>
    <row r="81" spans="1:6" ht="12.75" customHeight="1">
      <c r="A81" s="62" t="s">
        <v>0</v>
      </c>
      <c r="B81" s="57" t="s">
        <v>126</v>
      </c>
      <c r="C81" s="57"/>
      <c r="D81" s="57"/>
      <c r="E81" s="99">
        <v>20.7123</v>
      </c>
      <c r="F81" s="73"/>
    </row>
    <row r="82" spans="1:6" ht="12.75" customHeight="1">
      <c r="A82" s="62"/>
      <c r="B82" s="57" t="s">
        <v>127</v>
      </c>
      <c r="C82" s="57"/>
      <c r="D82" s="57"/>
      <c r="E82" s="100">
        <v>1</v>
      </c>
      <c r="F82" s="73"/>
    </row>
    <row r="83" spans="1:6" ht="12.75" customHeight="1">
      <c r="A83" s="62"/>
      <c r="B83" s="57" t="s">
        <v>128</v>
      </c>
      <c r="C83" s="57"/>
      <c r="D83" s="57"/>
      <c r="E83" s="100">
        <v>1.7000000000000002</v>
      </c>
      <c r="F83" s="73"/>
    </row>
    <row r="84" spans="1:6" ht="12.75" customHeight="1">
      <c r="A84" s="62"/>
      <c r="B84" s="57" t="s">
        <v>129</v>
      </c>
      <c r="C84" s="57"/>
      <c r="D84" s="57"/>
      <c r="E84" s="99">
        <v>3.4521</v>
      </c>
      <c r="F84" s="73"/>
    </row>
    <row r="85" spans="1:6" ht="12.75" customHeight="1">
      <c r="A85" s="62"/>
      <c r="B85" s="57" t="s">
        <v>130</v>
      </c>
      <c r="C85" s="57"/>
      <c r="D85" s="57"/>
      <c r="E85" s="99">
        <v>0.3063</v>
      </c>
      <c r="F85" s="73"/>
    </row>
    <row r="86" spans="1:6" ht="12.75" customHeight="1">
      <c r="A86" s="62"/>
      <c r="B86" s="57" t="s">
        <v>131</v>
      </c>
      <c r="C86" s="57"/>
      <c r="D86" s="57"/>
      <c r="E86" s="99">
        <v>0.0415</v>
      </c>
      <c r="F86" s="73"/>
    </row>
    <row r="87" spans="1:6" ht="12.75" customHeight="1">
      <c r="A87" s="62"/>
      <c r="B87" s="57" t="s">
        <v>132</v>
      </c>
      <c r="C87" s="57"/>
      <c r="D87" s="57"/>
      <c r="E87" s="100">
        <v>0.02</v>
      </c>
      <c r="F87" s="73"/>
    </row>
    <row r="88" spans="1:6" ht="12.75" customHeight="1">
      <c r="A88" s="62" t="s">
        <v>43</v>
      </c>
      <c r="B88" s="101" t="s">
        <v>133</v>
      </c>
      <c r="C88" s="101"/>
      <c r="D88" s="101"/>
      <c r="E88" s="100">
        <v>0.004</v>
      </c>
      <c r="F88" s="73"/>
    </row>
    <row r="89" spans="1:6" ht="12.75" customHeight="1">
      <c r="A89" s="62" t="s">
        <v>46</v>
      </c>
      <c r="B89" s="57" t="s">
        <v>134</v>
      </c>
      <c r="C89" s="57"/>
      <c r="D89" s="57"/>
      <c r="E89" s="99">
        <v>0.24810000000000001</v>
      </c>
      <c r="F89" s="73"/>
    </row>
    <row r="90" spans="1:6" ht="12.75" customHeight="1">
      <c r="A90" s="62" t="s">
        <v>49</v>
      </c>
      <c r="B90" s="57" t="s">
        <v>135</v>
      </c>
      <c r="C90" s="57"/>
      <c r="D90" s="57"/>
      <c r="E90" s="100">
        <v>3.282</v>
      </c>
      <c r="F90" s="73"/>
    </row>
    <row r="91" spans="1:6" ht="12.75" customHeight="1">
      <c r="A91" s="62" t="s">
        <v>72</v>
      </c>
      <c r="B91" s="101" t="s">
        <v>136</v>
      </c>
      <c r="C91" s="101"/>
      <c r="D91" s="101"/>
      <c r="E91" s="102">
        <v>0.0132</v>
      </c>
      <c r="F91" s="73"/>
    </row>
    <row r="92" spans="1:6" ht="12.75" customHeight="1">
      <c r="A92" s="62" t="s">
        <v>74</v>
      </c>
      <c r="B92" s="57" t="s">
        <v>137</v>
      </c>
      <c r="C92" s="57"/>
      <c r="D92" s="57"/>
      <c r="E92" s="99">
        <v>0.0489</v>
      </c>
      <c r="F92" s="73"/>
    </row>
    <row r="93" spans="1:6" ht="12.75" customHeight="1">
      <c r="A93" s="62"/>
      <c r="B93" s="103"/>
      <c r="C93" s="103"/>
      <c r="D93" s="103"/>
      <c r="E93" s="99">
        <v>30.8283</v>
      </c>
      <c r="F93" s="104"/>
    </row>
    <row r="94" spans="1:6" ht="12.75" customHeight="1">
      <c r="A94" s="62"/>
      <c r="B94" s="57" t="s">
        <v>138</v>
      </c>
      <c r="C94" s="57"/>
      <c r="D94" s="57"/>
      <c r="E94" s="99"/>
      <c r="F94" s="73">
        <f>(F32+F65+F52+F40+F77)/26</f>
        <v>110.68922025751384</v>
      </c>
    </row>
    <row r="95" spans="1:6" ht="12.75" customHeight="1">
      <c r="A95" s="80" t="s">
        <v>139</v>
      </c>
      <c r="B95" s="80"/>
      <c r="C95" s="80"/>
      <c r="D95" s="80"/>
      <c r="E95" s="105"/>
      <c r="F95" s="82">
        <f>F94*E93</f>
        <v>3412.3604888647137</v>
      </c>
    </row>
    <row r="96" spans="1:6" ht="12.75" customHeight="1">
      <c r="A96" s="106" t="s">
        <v>140</v>
      </c>
      <c r="B96" s="106"/>
      <c r="C96" s="106"/>
      <c r="D96" s="106"/>
      <c r="E96" s="107"/>
      <c r="F96" s="108">
        <f>F95/12</f>
        <v>284.36337407205946</v>
      </c>
    </row>
    <row r="97" spans="1:6" ht="12.75" customHeight="1">
      <c r="A97" s="56" t="s">
        <v>141</v>
      </c>
      <c r="B97" s="56"/>
      <c r="C97" s="56"/>
      <c r="D97" s="56"/>
      <c r="E97" s="56"/>
      <c r="F97" s="82">
        <f>SUM(F52,F40,F77,F96)</f>
        <v>1164.3563903128738</v>
      </c>
    </row>
    <row r="98" spans="1:6" ht="12.75" customHeight="1">
      <c r="A98" s="47"/>
      <c r="B98" s="47"/>
      <c r="C98" s="47"/>
      <c r="D98" s="47"/>
      <c r="E98" s="47"/>
      <c r="F98" s="75"/>
    </row>
    <row r="99" spans="1:6" ht="12.75" customHeight="1">
      <c r="A99" s="70" t="s">
        <v>142</v>
      </c>
      <c r="B99" s="70"/>
      <c r="C99" s="70"/>
      <c r="D99" s="70"/>
      <c r="E99" s="70"/>
      <c r="F99" s="70"/>
    </row>
    <row r="100" spans="1:6" ht="12.75" customHeight="1">
      <c r="A100" s="60">
        <v>5</v>
      </c>
      <c r="B100" s="77" t="s">
        <v>143</v>
      </c>
      <c r="C100" s="77"/>
      <c r="D100" s="77"/>
      <c r="E100" s="77"/>
      <c r="F100" s="88" t="s">
        <v>67</v>
      </c>
    </row>
    <row r="101" spans="1:6" ht="12.75" customHeight="1">
      <c r="A101" s="62" t="s">
        <v>0</v>
      </c>
      <c r="B101" s="57" t="s">
        <v>144</v>
      </c>
      <c r="C101" s="57"/>
      <c r="D101" s="57"/>
      <c r="E101" s="57"/>
      <c r="F101" s="65">
        <f>SUM(F120,F121,F122,F123)*1.45%</f>
        <v>45.85310496112757</v>
      </c>
    </row>
    <row r="102" spans="1:6" ht="12.75" customHeight="1">
      <c r="A102" s="62" t="s">
        <v>145</v>
      </c>
      <c r="B102" s="57" t="s">
        <v>146</v>
      </c>
      <c r="C102" s="57"/>
      <c r="D102" s="57"/>
      <c r="E102" s="57"/>
      <c r="F102" s="65">
        <v>324.98</v>
      </c>
    </row>
    <row r="103" spans="1:6" ht="12.75" customHeight="1">
      <c r="A103" s="62" t="s">
        <v>147</v>
      </c>
      <c r="B103" s="57" t="s">
        <v>148</v>
      </c>
      <c r="C103" s="57"/>
      <c r="D103" s="57"/>
      <c r="E103" s="57"/>
      <c r="F103" s="65">
        <f>(9222/12)/5</f>
        <v>153.7</v>
      </c>
    </row>
    <row r="104" spans="1:6" ht="12.75" customHeight="1">
      <c r="A104" s="62" t="s">
        <v>46</v>
      </c>
      <c r="B104" s="57" t="s">
        <v>149</v>
      </c>
      <c r="C104" s="57"/>
      <c r="D104" s="57"/>
      <c r="E104" s="57"/>
      <c r="F104" s="65"/>
    </row>
    <row r="105" spans="1:6" ht="13.5" customHeight="1">
      <c r="A105" s="56" t="s">
        <v>150</v>
      </c>
      <c r="B105" s="56"/>
      <c r="C105" s="56"/>
      <c r="D105" s="56"/>
      <c r="E105" s="56"/>
      <c r="F105" s="91">
        <f>SUM(F101:F104)</f>
        <v>524.5331049611276</v>
      </c>
    </row>
    <row r="106" spans="1:6" ht="13.5" customHeight="1">
      <c r="A106" s="47"/>
      <c r="B106" s="47"/>
      <c r="C106" s="47"/>
      <c r="D106" s="47"/>
      <c r="E106" s="47"/>
      <c r="F106" s="75"/>
    </row>
    <row r="107" spans="1:6" ht="13.5" customHeight="1">
      <c r="A107" s="70" t="s">
        <v>151</v>
      </c>
      <c r="B107" s="70"/>
      <c r="C107" s="70"/>
      <c r="D107" s="70"/>
      <c r="E107" s="70"/>
      <c r="F107" s="70"/>
    </row>
    <row r="108" spans="1:6" ht="13.5" customHeight="1">
      <c r="A108" s="109">
        <v>6</v>
      </c>
      <c r="B108" s="109" t="s">
        <v>152</v>
      </c>
      <c r="C108" s="109"/>
      <c r="D108" s="109"/>
      <c r="E108" s="110" t="s">
        <v>66</v>
      </c>
      <c r="F108" s="60" t="s">
        <v>85</v>
      </c>
    </row>
    <row r="109" spans="1:6" ht="13.5" customHeight="1">
      <c r="A109" s="56" t="s">
        <v>0</v>
      </c>
      <c r="B109" s="111" t="s">
        <v>153</v>
      </c>
      <c r="C109" s="111"/>
      <c r="D109" s="111"/>
      <c r="E109" s="81">
        <v>0.03</v>
      </c>
      <c r="F109" s="82"/>
    </row>
    <row r="110" spans="1:6" ht="13.5" customHeight="1">
      <c r="A110" s="112" t="s">
        <v>43</v>
      </c>
      <c r="B110" s="111" t="s">
        <v>154</v>
      </c>
      <c r="C110" s="111"/>
      <c r="D110" s="111"/>
      <c r="E110" s="113">
        <v>0.1425</v>
      </c>
      <c r="F110" s="82"/>
    </row>
    <row r="111" spans="1:6" ht="13.5" customHeight="1">
      <c r="A111" s="112"/>
      <c r="B111" s="57" t="s">
        <v>155</v>
      </c>
      <c r="C111" s="57"/>
      <c r="D111" s="57"/>
      <c r="E111" s="72">
        <v>0.0965</v>
      </c>
      <c r="F111" s="73"/>
    </row>
    <row r="112" spans="1:6" ht="13.5" customHeight="1">
      <c r="A112" s="112"/>
      <c r="B112" s="57" t="s">
        <v>156</v>
      </c>
      <c r="C112" s="57"/>
      <c r="D112" s="57"/>
      <c r="E112" s="114">
        <v>0.05</v>
      </c>
      <c r="F112" s="73"/>
    </row>
    <row r="113" spans="1:7" ht="13.5" customHeight="1">
      <c r="A113" s="112"/>
      <c r="B113" s="57" t="s">
        <v>157</v>
      </c>
      <c r="C113" s="57"/>
      <c r="D113" s="57"/>
      <c r="E113" s="114">
        <v>0</v>
      </c>
      <c r="F113" s="73"/>
      <c r="G113"/>
    </row>
    <row r="114" spans="1:7" ht="13.5" customHeight="1">
      <c r="A114" s="112"/>
      <c r="B114" s="57" t="s">
        <v>158</v>
      </c>
      <c r="C114" s="57"/>
      <c r="D114" s="57"/>
      <c r="E114" s="114">
        <v>0</v>
      </c>
      <c r="F114" s="73"/>
      <c r="G114" s="115"/>
    </row>
    <row r="115" spans="1:7" ht="13.5" customHeight="1">
      <c r="A115" s="56" t="s">
        <v>46</v>
      </c>
      <c r="B115" s="111" t="s">
        <v>159</v>
      </c>
      <c r="C115" s="111"/>
      <c r="D115" s="111"/>
      <c r="E115" s="113">
        <v>0.0679</v>
      </c>
      <c r="F115" s="82"/>
      <c r="G115" s="90"/>
    </row>
    <row r="116" spans="1:7" ht="13.5" customHeight="1">
      <c r="A116" s="56" t="s">
        <v>13</v>
      </c>
      <c r="B116" s="56"/>
      <c r="C116" s="56"/>
      <c r="D116" s="56"/>
      <c r="E116" s="113">
        <v>0.3045</v>
      </c>
      <c r="F116" s="74">
        <f>SUM(F120,F121,F122,F123,F124)*E116</f>
        <v>1122.6355346443427</v>
      </c>
      <c r="G116" s="90"/>
    </row>
    <row r="117" spans="1:7" ht="13.5" customHeight="1">
      <c r="A117" s="47"/>
      <c r="B117" s="47"/>
      <c r="C117" s="47"/>
      <c r="D117" s="47"/>
      <c r="E117" s="116"/>
      <c r="F117" s="75"/>
      <c r="G117" s="90"/>
    </row>
    <row r="118" spans="1:7" ht="13.5" customHeight="1">
      <c r="A118" s="48" t="s">
        <v>160</v>
      </c>
      <c r="B118" s="48"/>
      <c r="C118" s="48"/>
      <c r="D118" s="48"/>
      <c r="E118" s="48"/>
      <c r="F118" s="48"/>
      <c r="G118" s="117"/>
    </row>
    <row r="119" spans="1:6" ht="13.5" customHeight="1">
      <c r="A119" s="118"/>
      <c r="B119" s="118" t="s">
        <v>161</v>
      </c>
      <c r="C119" s="118"/>
      <c r="D119" s="118"/>
      <c r="E119" s="118"/>
      <c r="F119" s="60" t="s">
        <v>85</v>
      </c>
    </row>
    <row r="120" spans="1:8" ht="13.5" customHeight="1">
      <c r="A120" s="56" t="s">
        <v>0</v>
      </c>
      <c r="B120" s="111" t="s">
        <v>162</v>
      </c>
      <c r="C120" s="111"/>
      <c r="D120" s="111"/>
      <c r="E120" s="111"/>
      <c r="F120" s="82">
        <f>F32</f>
        <v>1307.3688409090907</v>
      </c>
      <c r="H120" s="119"/>
    </row>
    <row r="121" spans="1:8" ht="13.5" customHeight="1">
      <c r="A121" s="56" t="s">
        <v>43</v>
      </c>
      <c r="B121" s="111" t="s">
        <v>163</v>
      </c>
      <c r="C121" s="111"/>
      <c r="D121" s="111"/>
      <c r="E121" s="111"/>
      <c r="F121" s="120">
        <f>SUM(F40,F52,F65)</f>
        <v>1370.389666818182</v>
      </c>
      <c r="H121" s="119"/>
    </row>
    <row r="122" spans="1:8" ht="13.5" customHeight="1">
      <c r="A122" s="56" t="s">
        <v>46</v>
      </c>
      <c r="B122" s="111" t="s">
        <v>164</v>
      </c>
      <c r="C122" s="111"/>
      <c r="D122" s="111"/>
      <c r="E122" s="111"/>
      <c r="F122" s="82">
        <f>F77</f>
        <v>200.16121896808713</v>
      </c>
      <c r="H122" s="121"/>
    </row>
    <row r="123" spans="1:6" ht="13.5" customHeight="1">
      <c r="A123" s="56" t="s">
        <v>49</v>
      </c>
      <c r="B123" s="111" t="s">
        <v>165</v>
      </c>
      <c r="C123" s="111"/>
      <c r="D123" s="111"/>
      <c r="E123" s="111"/>
      <c r="F123" s="82">
        <f>F96</f>
        <v>284.36337407205946</v>
      </c>
    </row>
    <row r="124" spans="1:6" ht="13.5" customHeight="1">
      <c r="A124" s="56" t="s">
        <v>72</v>
      </c>
      <c r="B124" s="111" t="s">
        <v>166</v>
      </c>
      <c r="C124" s="111"/>
      <c r="D124" s="111"/>
      <c r="E124" s="111"/>
      <c r="F124" s="82">
        <f>F105</f>
        <v>524.5331049611276</v>
      </c>
    </row>
    <row r="125" spans="1:6" ht="13.5" customHeight="1">
      <c r="A125" s="56" t="s">
        <v>74</v>
      </c>
      <c r="B125" s="111" t="s">
        <v>167</v>
      </c>
      <c r="C125" s="111"/>
      <c r="D125" s="111"/>
      <c r="E125" s="111"/>
      <c r="F125" s="82">
        <f>F116</f>
        <v>1122.6355346443427</v>
      </c>
    </row>
    <row r="126" spans="1:6" ht="13.5" customHeight="1">
      <c r="A126" s="122" t="s">
        <v>168</v>
      </c>
      <c r="B126" s="122"/>
      <c r="C126" s="122"/>
      <c r="D126" s="122"/>
      <c r="E126" s="122"/>
      <c r="F126" s="123">
        <f>SUM(F120:F125)</f>
        <v>4809.45174037289</v>
      </c>
    </row>
    <row r="127" spans="1:6" ht="12.75" customHeight="1">
      <c r="A127" s="122" t="s">
        <v>171</v>
      </c>
      <c r="B127" s="122"/>
      <c r="C127" s="122"/>
      <c r="D127" s="122"/>
      <c r="E127" s="122"/>
      <c r="F127" s="123">
        <f>2*F126</f>
        <v>9618.90348074578</v>
      </c>
    </row>
  </sheetData>
  <sheetProtection selectLockedCells="1" selectUnlockedCells="1"/>
  <mergeCells count="121">
    <mergeCell ref="A1:F1"/>
    <mergeCell ref="A2:F2"/>
    <mergeCell ref="A3:B3"/>
    <mergeCell ref="A4:B4"/>
    <mergeCell ref="A5:F5"/>
    <mergeCell ref="A6:F6"/>
    <mergeCell ref="B7:E7"/>
    <mergeCell ref="B8:E8"/>
    <mergeCell ref="B9:E9"/>
    <mergeCell ref="B10:E10"/>
    <mergeCell ref="A11:F11"/>
    <mergeCell ref="A12:C12"/>
    <mergeCell ref="E12:F12"/>
    <mergeCell ref="A13:C13"/>
    <mergeCell ref="E13:F13"/>
    <mergeCell ref="A14:F14"/>
    <mergeCell ref="A15:F15"/>
    <mergeCell ref="A16:F16"/>
    <mergeCell ref="B17:E17"/>
    <mergeCell ref="B18:E18"/>
    <mergeCell ref="B19:E19"/>
    <mergeCell ref="B20:E20"/>
    <mergeCell ref="A22:F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2:E32"/>
    <mergeCell ref="A34:F34"/>
    <mergeCell ref="A35:F35"/>
    <mergeCell ref="B36:D36"/>
    <mergeCell ref="B37:D37"/>
    <mergeCell ref="A38:D38"/>
    <mergeCell ref="B39:D39"/>
    <mergeCell ref="A40:D40"/>
    <mergeCell ref="A42:F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A52:D52"/>
    <mergeCell ref="A54:F54"/>
    <mergeCell ref="B55:E55"/>
    <mergeCell ref="B56:D56"/>
    <mergeCell ref="B57:D57"/>
    <mergeCell ref="B58:E58"/>
    <mergeCell ref="B59:E59"/>
    <mergeCell ref="B60:E60"/>
    <mergeCell ref="B61:E61"/>
    <mergeCell ref="B62:E62"/>
    <mergeCell ref="B63:E63"/>
    <mergeCell ref="B64:E64"/>
    <mergeCell ref="A65:E65"/>
    <mergeCell ref="A67:F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A77:D77"/>
    <mergeCell ref="A79:F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A95:D95"/>
    <mergeCell ref="A96:D96"/>
    <mergeCell ref="A97:E97"/>
    <mergeCell ref="A99:F99"/>
    <mergeCell ref="B100:E100"/>
    <mergeCell ref="B101:E101"/>
    <mergeCell ref="B102:E102"/>
    <mergeCell ref="B103:E103"/>
    <mergeCell ref="B104:E104"/>
    <mergeCell ref="A105:E105"/>
    <mergeCell ref="A107:F107"/>
    <mergeCell ref="B108:D108"/>
    <mergeCell ref="B109:D109"/>
    <mergeCell ref="A110:A114"/>
    <mergeCell ref="B110:D110"/>
    <mergeCell ref="B111:D111"/>
    <mergeCell ref="B112:D112"/>
    <mergeCell ref="B113:D113"/>
    <mergeCell ref="B114:D114"/>
    <mergeCell ref="B115:D115"/>
    <mergeCell ref="A116:D116"/>
    <mergeCell ref="A118:F118"/>
    <mergeCell ref="B119:E119"/>
    <mergeCell ref="B120:E120"/>
    <mergeCell ref="B121:E121"/>
    <mergeCell ref="B122:E122"/>
    <mergeCell ref="B123:E123"/>
    <mergeCell ref="B124:E124"/>
    <mergeCell ref="B125:E125"/>
    <mergeCell ref="A126:E126"/>
    <mergeCell ref="A127:E127"/>
  </mergeCells>
  <printOptions horizontalCentered="1"/>
  <pageMargins left="0" right="0" top="1.575" bottom="1.18125" header="0.5118055555555555" footer="0.5118055555555555"/>
  <pageSetup horizontalDpi="300" verticalDpi="300" orientation="portrait" paperSize="9" scale="71"/>
  <rowBreaks count="1" manualBreakCount="1">
    <brk id="3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SheetLayoutView="100" workbookViewId="0" topLeftCell="A1">
      <selection activeCell="B19" sqref="B19"/>
    </sheetView>
  </sheetViews>
  <sheetFormatPr defaultColWidth="9.140625" defaultRowHeight="12.75" customHeight="1"/>
  <cols>
    <col min="1" max="1" width="6.57421875" style="41" customWidth="1"/>
    <col min="2" max="2" width="35.8515625" style="41" customWidth="1"/>
    <col min="3" max="3" width="17.421875" style="42" customWidth="1"/>
    <col min="4" max="4" width="17.28125" style="43" customWidth="1"/>
    <col min="5" max="5" width="17.140625" style="44" customWidth="1"/>
    <col min="6" max="6" width="23.7109375" style="45" customWidth="1"/>
    <col min="7" max="7" width="12.28125" style="46" customWidth="1"/>
    <col min="8" max="8" width="10.00390625" style="46" customWidth="1"/>
    <col min="9" max="16384" width="9.140625" style="46" customWidth="1"/>
  </cols>
  <sheetData>
    <row r="1" spans="1:6" ht="13.5" customHeight="1">
      <c r="A1" s="47" t="s">
        <v>37</v>
      </c>
      <c r="B1" s="47"/>
      <c r="C1" s="47"/>
      <c r="D1" s="47"/>
      <c r="E1" s="47"/>
      <c r="F1" s="47"/>
    </row>
    <row r="2" spans="1:6" ht="13.5" customHeight="1">
      <c r="A2" s="48" t="s">
        <v>38</v>
      </c>
      <c r="B2" s="48"/>
      <c r="C2" s="48"/>
      <c r="D2" s="48"/>
      <c r="E2" s="48"/>
      <c r="F2" s="48"/>
    </row>
    <row r="3" spans="1:6" ht="13.5" customHeight="1">
      <c r="A3" s="49" t="s">
        <v>39</v>
      </c>
      <c r="B3" s="49"/>
      <c r="C3" s="50"/>
      <c r="D3" s="51"/>
      <c r="E3" s="51"/>
      <c r="F3" s="52"/>
    </row>
    <row r="4" spans="1:6" ht="13.5" customHeight="1">
      <c r="A4" s="49" t="s">
        <v>40</v>
      </c>
      <c r="B4" s="49"/>
      <c r="C4" s="51"/>
      <c r="D4" s="51"/>
      <c r="E4" s="51"/>
      <c r="F4" s="52"/>
    </row>
    <row r="5" spans="1:6" ht="13.5" customHeight="1">
      <c r="A5" s="53"/>
      <c r="B5" s="53"/>
      <c r="C5" s="53"/>
      <c r="D5" s="53"/>
      <c r="E5" s="53"/>
      <c r="F5" s="53"/>
    </row>
    <row r="6" spans="1:6" s="55" customFormat="1" ht="13.5" customHeight="1">
      <c r="A6" s="54" t="s">
        <v>41</v>
      </c>
      <c r="B6" s="54"/>
      <c r="C6" s="54"/>
      <c r="D6" s="54"/>
      <c r="E6" s="54"/>
      <c r="F6" s="54"/>
    </row>
    <row r="7" spans="1:6" ht="13.5" customHeight="1">
      <c r="A7" s="56" t="s">
        <v>0</v>
      </c>
      <c r="B7" s="57" t="s">
        <v>42</v>
      </c>
      <c r="C7" s="57"/>
      <c r="D7" s="57"/>
      <c r="E7" s="57"/>
      <c r="F7" s="58"/>
    </row>
    <row r="8" spans="1:6" ht="13.5" customHeight="1">
      <c r="A8" s="56" t="s">
        <v>43</v>
      </c>
      <c r="B8" s="57" t="s">
        <v>44</v>
      </c>
      <c r="C8" s="57"/>
      <c r="D8" s="57"/>
      <c r="E8" s="57"/>
      <c r="F8" s="59" t="s">
        <v>45</v>
      </c>
    </row>
    <row r="9" spans="1:6" ht="27" customHeight="1">
      <c r="A9" s="56" t="s">
        <v>46</v>
      </c>
      <c r="B9" s="57" t="s">
        <v>47</v>
      </c>
      <c r="C9" s="57"/>
      <c r="D9" s="57"/>
      <c r="E9" s="57"/>
      <c r="F9" s="59" t="s">
        <v>48</v>
      </c>
    </row>
    <row r="10" spans="1:6" ht="27" customHeight="1">
      <c r="A10" s="56" t="s">
        <v>49</v>
      </c>
      <c r="B10" s="57" t="s">
        <v>50</v>
      </c>
      <c r="C10" s="57"/>
      <c r="D10" s="57"/>
      <c r="E10" s="57"/>
      <c r="F10" s="59">
        <v>12</v>
      </c>
    </row>
    <row r="11" spans="1:6" ht="13.5" customHeight="1">
      <c r="A11" s="54" t="s">
        <v>51</v>
      </c>
      <c r="B11" s="54"/>
      <c r="C11" s="54"/>
      <c r="D11" s="54"/>
      <c r="E11" s="54"/>
      <c r="F11" s="54"/>
    </row>
    <row r="12" spans="1:6" ht="41.25" customHeight="1">
      <c r="A12" s="60" t="s">
        <v>52</v>
      </c>
      <c r="B12" s="60"/>
      <c r="C12" s="60"/>
      <c r="D12" s="60" t="s">
        <v>53</v>
      </c>
      <c r="E12" s="60" t="s">
        <v>54</v>
      </c>
      <c r="F12" s="60"/>
    </row>
    <row r="13" spans="1:6" ht="12.75" customHeight="1">
      <c r="A13" s="61" t="s">
        <v>55</v>
      </c>
      <c r="B13" s="61"/>
      <c r="C13" s="61"/>
      <c r="D13" s="62" t="s">
        <v>56</v>
      </c>
      <c r="E13" s="63">
        <v>2</v>
      </c>
      <c r="F13" s="63"/>
    </row>
    <row r="14" spans="1:6" ht="13.5" customHeight="1">
      <c r="A14" s="48" t="s">
        <v>57</v>
      </c>
      <c r="B14" s="48"/>
      <c r="C14" s="48"/>
      <c r="D14" s="48"/>
      <c r="E14" s="48"/>
      <c r="F14" s="48"/>
    </row>
    <row r="15" spans="1:6" ht="13.5" customHeight="1">
      <c r="A15" s="47" t="s">
        <v>58</v>
      </c>
      <c r="B15" s="47"/>
      <c r="C15" s="47"/>
      <c r="D15" s="47"/>
      <c r="E15" s="47"/>
      <c r="F15" s="47"/>
    </row>
    <row r="16" spans="1:6" ht="13.5" customHeight="1">
      <c r="A16" s="60" t="s">
        <v>59</v>
      </c>
      <c r="B16" s="60"/>
      <c r="C16" s="60"/>
      <c r="D16" s="60"/>
      <c r="E16" s="60"/>
      <c r="F16" s="60"/>
    </row>
    <row r="17" spans="1:6" ht="13.5" customHeight="1">
      <c r="A17" s="62">
        <v>1</v>
      </c>
      <c r="B17" s="57" t="s">
        <v>60</v>
      </c>
      <c r="C17" s="57"/>
      <c r="D17" s="57"/>
      <c r="E17" s="57"/>
      <c r="F17" s="64"/>
    </row>
    <row r="18" spans="1:6" ht="13.5" customHeight="1">
      <c r="A18" s="62">
        <v>2</v>
      </c>
      <c r="B18" s="57" t="s">
        <v>61</v>
      </c>
      <c r="C18" s="57"/>
      <c r="D18" s="57"/>
      <c r="E18" s="57"/>
      <c r="F18" s="65">
        <v>2246.66</v>
      </c>
    </row>
    <row r="19" spans="1:6" ht="13.5" customHeight="1">
      <c r="A19" s="62">
        <v>3</v>
      </c>
      <c r="B19" s="57" t="s">
        <v>62</v>
      </c>
      <c r="C19" s="57"/>
      <c r="D19" s="57"/>
      <c r="E19" s="57"/>
      <c r="F19" s="64"/>
    </row>
    <row r="20" spans="1:6" ht="13.5" customHeight="1">
      <c r="A20" s="59">
        <v>4</v>
      </c>
      <c r="B20" s="57" t="s">
        <v>63</v>
      </c>
      <c r="C20" s="57"/>
      <c r="D20" s="57"/>
      <c r="E20" s="57"/>
      <c r="F20" s="66">
        <v>42736</v>
      </c>
    </row>
    <row r="21" spans="1:6" ht="13.5" customHeight="1">
      <c r="A21" s="67"/>
      <c r="B21" s="68"/>
      <c r="C21" s="68"/>
      <c r="D21" s="68"/>
      <c r="E21" s="68"/>
      <c r="F21" s="69"/>
    </row>
    <row r="22" spans="1:6" s="55" customFormat="1" ht="13.5" customHeight="1">
      <c r="A22" s="70" t="s">
        <v>64</v>
      </c>
      <c r="B22" s="70"/>
      <c r="C22" s="70"/>
      <c r="D22" s="70"/>
      <c r="E22" s="70"/>
      <c r="F22" s="70"/>
    </row>
    <row r="23" spans="1:6" ht="13.5" customHeight="1">
      <c r="A23" s="60">
        <v>1</v>
      </c>
      <c r="B23" s="60" t="s">
        <v>65</v>
      </c>
      <c r="C23" s="60"/>
      <c r="D23" s="60"/>
      <c r="E23" s="71" t="s">
        <v>66</v>
      </c>
      <c r="F23" s="60" t="s">
        <v>67</v>
      </c>
    </row>
    <row r="24" spans="1:6" ht="13.5" customHeight="1">
      <c r="A24" s="62" t="s">
        <v>0</v>
      </c>
      <c r="B24" s="57" t="s">
        <v>68</v>
      </c>
      <c r="C24" s="57"/>
      <c r="D24" s="57"/>
      <c r="E24" s="72">
        <v>1</v>
      </c>
      <c r="F24" s="65">
        <v>2246.66</v>
      </c>
    </row>
    <row r="25" spans="1:6" ht="13.5" customHeight="1">
      <c r="A25" s="62" t="s">
        <v>43</v>
      </c>
      <c r="B25" s="57" t="s">
        <v>69</v>
      </c>
      <c r="C25" s="57"/>
      <c r="D25" s="57"/>
      <c r="E25" s="72">
        <v>0</v>
      </c>
      <c r="F25" s="73">
        <v>0</v>
      </c>
    </row>
    <row r="26" spans="1:6" ht="13.5" customHeight="1">
      <c r="A26" s="62" t="s">
        <v>46</v>
      </c>
      <c r="B26" s="57" t="s">
        <v>70</v>
      </c>
      <c r="C26" s="57"/>
      <c r="D26" s="57"/>
      <c r="E26" s="72">
        <v>0</v>
      </c>
      <c r="F26" s="73">
        <v>0</v>
      </c>
    </row>
    <row r="27" spans="1:6" ht="13.5" customHeight="1">
      <c r="A27" s="62" t="s">
        <v>49</v>
      </c>
      <c r="B27" s="57" t="s">
        <v>71</v>
      </c>
      <c r="C27" s="57"/>
      <c r="D27" s="57"/>
      <c r="E27" s="72">
        <v>0</v>
      </c>
      <c r="F27" s="73">
        <v>0</v>
      </c>
    </row>
    <row r="28" spans="1:6" ht="13.5" customHeight="1">
      <c r="A28" s="62" t="s">
        <v>72</v>
      </c>
      <c r="B28" s="57" t="s">
        <v>73</v>
      </c>
      <c r="C28" s="57"/>
      <c r="D28" s="57"/>
      <c r="E28" s="72">
        <v>0</v>
      </c>
      <c r="F28" s="73">
        <v>0</v>
      </c>
    </row>
    <row r="29" spans="1:6" ht="13.5" customHeight="1">
      <c r="A29" s="62" t="s">
        <v>74</v>
      </c>
      <c r="B29" s="57" t="s">
        <v>75</v>
      </c>
      <c r="C29" s="57"/>
      <c r="D29" s="57"/>
      <c r="E29" s="72">
        <v>0</v>
      </c>
      <c r="F29" s="73">
        <v>0</v>
      </c>
    </row>
    <row r="30" spans="1:6" ht="13.5" customHeight="1">
      <c r="A30" s="62" t="s">
        <v>76</v>
      </c>
      <c r="B30" s="57" t="s">
        <v>77</v>
      </c>
      <c r="C30" s="57"/>
      <c r="D30" s="57"/>
      <c r="E30" s="72">
        <v>0</v>
      </c>
      <c r="F30" s="73">
        <v>0</v>
      </c>
    </row>
    <row r="31" spans="1:6" ht="13.5" customHeight="1">
      <c r="A31" s="62" t="s">
        <v>78</v>
      </c>
      <c r="B31" s="57" t="s">
        <v>79</v>
      </c>
      <c r="C31" s="57"/>
      <c r="D31" s="57"/>
      <c r="E31" s="72">
        <v>0</v>
      </c>
      <c r="F31" s="73">
        <v>0</v>
      </c>
    </row>
    <row r="32" spans="1:6" ht="13.5" customHeight="1">
      <c r="A32" s="56" t="s">
        <v>80</v>
      </c>
      <c r="B32" s="56"/>
      <c r="C32" s="56"/>
      <c r="D32" s="56"/>
      <c r="E32" s="56"/>
      <c r="F32" s="74">
        <f>SUM(F24:F31)</f>
        <v>2246.66</v>
      </c>
    </row>
    <row r="33" spans="1:6" ht="13.5" customHeight="1">
      <c r="A33" s="47"/>
      <c r="B33" s="47"/>
      <c r="C33" s="47"/>
      <c r="D33" s="47"/>
      <c r="E33" s="47"/>
      <c r="F33" s="75"/>
    </row>
    <row r="34" spans="1:6" ht="13.5" customHeight="1">
      <c r="A34" s="70" t="s">
        <v>81</v>
      </c>
      <c r="B34" s="70"/>
      <c r="C34" s="70"/>
      <c r="D34" s="70"/>
      <c r="E34" s="70"/>
      <c r="F34" s="70"/>
    </row>
    <row r="35" spans="1:11" s="76" customFormat="1" ht="13.5" customHeight="1">
      <c r="A35" s="53" t="s">
        <v>82</v>
      </c>
      <c r="B35" s="53"/>
      <c r="C35" s="53"/>
      <c r="D35" s="53"/>
      <c r="E35" s="53"/>
      <c r="F35" s="53"/>
      <c r="G35" s="46"/>
      <c r="H35" s="46"/>
      <c r="I35" s="46"/>
      <c r="J35" s="46"/>
      <c r="K35" s="46"/>
    </row>
    <row r="36" spans="1:6" ht="13.5" customHeight="1">
      <c r="A36" s="60" t="s">
        <v>83</v>
      </c>
      <c r="B36" s="77" t="s">
        <v>84</v>
      </c>
      <c r="C36" s="77"/>
      <c r="D36" s="77"/>
      <c r="E36" s="71" t="s">
        <v>66</v>
      </c>
      <c r="F36" s="60" t="s">
        <v>85</v>
      </c>
    </row>
    <row r="37" spans="1:6" ht="13.5" customHeight="1">
      <c r="A37" s="78" t="s">
        <v>0</v>
      </c>
      <c r="B37" s="79" t="s">
        <v>86</v>
      </c>
      <c r="C37" s="79"/>
      <c r="D37" s="79"/>
      <c r="E37" s="72">
        <f>1/12</f>
        <v>0.08333333333333333</v>
      </c>
      <c r="F37" s="73">
        <f>F32*E37</f>
        <v>187.22166666666664</v>
      </c>
    </row>
    <row r="38" spans="1:6" ht="13.5" customHeight="1">
      <c r="A38" s="80"/>
      <c r="B38" s="80"/>
      <c r="C38" s="80"/>
      <c r="D38" s="80"/>
      <c r="E38" s="81"/>
      <c r="F38" s="82"/>
    </row>
    <row r="39" spans="1:6" ht="13.5" customHeight="1">
      <c r="A39" s="78" t="s">
        <v>43</v>
      </c>
      <c r="B39" s="79" t="s">
        <v>87</v>
      </c>
      <c r="C39" s="79"/>
      <c r="D39" s="79"/>
      <c r="E39" s="72">
        <f>1/3</f>
        <v>0.3333333333333333</v>
      </c>
      <c r="F39" s="73">
        <f>F37*E39</f>
        <v>62.40722222222221</v>
      </c>
    </row>
    <row r="40" spans="1:7" ht="13.5" customHeight="1">
      <c r="A40" s="56" t="s">
        <v>13</v>
      </c>
      <c r="B40" s="56"/>
      <c r="C40" s="56"/>
      <c r="D40" s="56"/>
      <c r="E40" s="81">
        <f>SUM(E38:E39)</f>
        <v>0.3333333333333333</v>
      </c>
      <c r="F40" s="74">
        <f>F37+F39</f>
        <v>249.62888888888884</v>
      </c>
      <c r="G40"/>
    </row>
    <row r="41" spans="1:7" ht="13.5" customHeight="1">
      <c r="A41" s="47"/>
      <c r="B41" s="47"/>
      <c r="C41" s="47"/>
      <c r="D41" s="47"/>
      <c r="E41" s="83"/>
      <c r="F41" s="75"/>
      <c r="G41"/>
    </row>
    <row r="42" spans="1:6" ht="13.5" customHeight="1">
      <c r="A42" s="53" t="s">
        <v>88</v>
      </c>
      <c r="B42" s="53"/>
      <c r="C42" s="53"/>
      <c r="D42" s="53"/>
      <c r="E42" s="53"/>
      <c r="F42" s="53"/>
    </row>
    <row r="43" spans="1:6" ht="13.5" customHeight="1">
      <c r="A43" s="60" t="s">
        <v>89</v>
      </c>
      <c r="B43" s="60" t="s">
        <v>90</v>
      </c>
      <c r="C43" s="60"/>
      <c r="D43" s="60"/>
      <c r="E43" s="71" t="s">
        <v>66</v>
      </c>
      <c r="F43" s="60" t="s">
        <v>85</v>
      </c>
    </row>
    <row r="44" spans="1:6" ht="13.5" customHeight="1">
      <c r="A44" s="78" t="s">
        <v>0</v>
      </c>
      <c r="B44" s="79" t="s">
        <v>91</v>
      </c>
      <c r="C44" s="79"/>
      <c r="D44" s="79"/>
      <c r="E44" s="72">
        <v>0.2</v>
      </c>
      <c r="F44" s="84">
        <f>SUM(F32+F40)*E44</f>
        <v>499.2577777777778</v>
      </c>
    </row>
    <row r="45" spans="1:6" ht="13.5" customHeight="1">
      <c r="A45" s="78" t="s">
        <v>43</v>
      </c>
      <c r="B45" s="79" t="s">
        <v>92</v>
      </c>
      <c r="C45" s="79"/>
      <c r="D45" s="79"/>
      <c r="E45" s="72">
        <v>0.015</v>
      </c>
      <c r="F45" s="84">
        <f>SUM(F32+F40)*E45</f>
        <v>37.44433333333333</v>
      </c>
    </row>
    <row r="46" spans="1:6" ht="13.5" customHeight="1">
      <c r="A46" s="78" t="s">
        <v>46</v>
      </c>
      <c r="B46" s="79" t="s">
        <v>93</v>
      </c>
      <c r="C46" s="79"/>
      <c r="D46" s="79"/>
      <c r="E46" s="72">
        <v>0.01</v>
      </c>
      <c r="F46" s="84">
        <f>SUM(F32+F40)*E46</f>
        <v>24.962888888888887</v>
      </c>
    </row>
    <row r="47" spans="1:6" ht="13.5" customHeight="1">
      <c r="A47" s="78" t="s">
        <v>49</v>
      </c>
      <c r="B47" s="79" t="s">
        <v>94</v>
      </c>
      <c r="C47" s="79"/>
      <c r="D47" s="79"/>
      <c r="E47" s="72">
        <v>0.002</v>
      </c>
      <c r="F47" s="84">
        <f>SUM(F32+F40)*E47</f>
        <v>4.992577777777778</v>
      </c>
    </row>
    <row r="48" spans="1:6" ht="13.5" customHeight="1">
      <c r="A48" s="78" t="s">
        <v>72</v>
      </c>
      <c r="B48" s="79" t="s">
        <v>95</v>
      </c>
      <c r="C48" s="79"/>
      <c r="D48" s="79"/>
      <c r="E48" s="72">
        <v>0.025</v>
      </c>
      <c r="F48" s="84">
        <f>SUM(F32+F40)*E48</f>
        <v>62.407222222222224</v>
      </c>
    </row>
    <row r="49" spans="1:6" ht="13.5" customHeight="1">
      <c r="A49" s="78" t="s">
        <v>74</v>
      </c>
      <c r="B49" s="79" t="s">
        <v>96</v>
      </c>
      <c r="C49" s="79"/>
      <c r="D49" s="79"/>
      <c r="E49" s="72">
        <v>0.08</v>
      </c>
      <c r="F49" s="84">
        <f>SUM(F32+F40)*E49</f>
        <v>199.7031111111111</v>
      </c>
    </row>
    <row r="50" spans="1:6" ht="13.5" customHeight="1">
      <c r="A50" s="78" t="s">
        <v>76</v>
      </c>
      <c r="B50" s="79" t="s">
        <v>97</v>
      </c>
      <c r="C50" s="79"/>
      <c r="D50" s="79"/>
      <c r="E50" s="72">
        <v>0.03</v>
      </c>
      <c r="F50" s="84">
        <f>SUM(F32+F40)*E50</f>
        <v>74.88866666666667</v>
      </c>
    </row>
    <row r="51" spans="1:6" ht="13.5" customHeight="1">
      <c r="A51" s="78" t="s">
        <v>78</v>
      </c>
      <c r="B51" s="79" t="s">
        <v>98</v>
      </c>
      <c r="C51" s="79"/>
      <c r="D51" s="79"/>
      <c r="E51" s="72">
        <v>0.006</v>
      </c>
      <c r="F51" s="84">
        <f>SUM(F32+F40)*E51</f>
        <v>14.977733333333333</v>
      </c>
    </row>
    <row r="52" spans="1:11" s="86" customFormat="1" ht="13.5" customHeight="1">
      <c r="A52" s="56" t="s">
        <v>13</v>
      </c>
      <c r="B52" s="56"/>
      <c r="C52" s="56"/>
      <c r="D52" s="56"/>
      <c r="E52" s="81">
        <f>SUM(E44:E51)</f>
        <v>0.368</v>
      </c>
      <c r="F52" s="85">
        <f>SUM(F44:F51)</f>
        <v>918.6343111111112</v>
      </c>
      <c r="G52" s="46"/>
      <c r="H52" s="46"/>
      <c r="I52" s="46"/>
      <c r="J52" s="46"/>
      <c r="K52" s="46"/>
    </row>
    <row r="53" spans="1:11" s="86" customFormat="1" ht="13.5" customHeight="1">
      <c r="A53" s="47"/>
      <c r="B53" s="47"/>
      <c r="C53" s="47"/>
      <c r="D53" s="47"/>
      <c r="E53" s="83"/>
      <c r="F53" s="87"/>
      <c r="G53" s="46"/>
      <c r="H53" s="46"/>
      <c r="I53" s="46"/>
      <c r="J53" s="46"/>
      <c r="K53" s="46"/>
    </row>
    <row r="54" spans="1:11" s="86" customFormat="1" ht="13.5" customHeight="1">
      <c r="A54" s="53" t="s">
        <v>99</v>
      </c>
      <c r="B54" s="53"/>
      <c r="C54" s="53"/>
      <c r="D54" s="53"/>
      <c r="E54" s="53"/>
      <c r="F54" s="53"/>
      <c r="G54" s="46"/>
      <c r="H54" s="46"/>
      <c r="I54" s="46"/>
      <c r="J54" s="46"/>
      <c r="K54" s="46"/>
    </row>
    <row r="55" spans="1:6" s="86" customFormat="1" ht="13.5" customHeight="1">
      <c r="A55" s="60" t="s">
        <v>100</v>
      </c>
      <c r="B55" s="60" t="s">
        <v>101</v>
      </c>
      <c r="C55" s="60"/>
      <c r="D55" s="60"/>
      <c r="E55" s="60"/>
      <c r="F55" s="88" t="s">
        <v>67</v>
      </c>
    </row>
    <row r="56" spans="1:6" ht="13.5" customHeight="1">
      <c r="A56" s="62" t="s">
        <v>0</v>
      </c>
      <c r="B56" s="57" t="s">
        <v>102</v>
      </c>
      <c r="C56" s="57"/>
      <c r="D56" s="57"/>
      <c r="E56" s="89">
        <v>10</v>
      </c>
      <c r="F56" s="65">
        <f>(E56*26)-(F32*0.06)</f>
        <v>125.2004</v>
      </c>
    </row>
    <row r="57" spans="1:6" ht="13.5" customHeight="1">
      <c r="A57" s="62" t="s">
        <v>43</v>
      </c>
      <c r="B57" s="57" t="s">
        <v>103</v>
      </c>
      <c r="C57" s="57"/>
      <c r="D57" s="57"/>
      <c r="E57" s="89">
        <v>29.5</v>
      </c>
      <c r="F57" s="65">
        <f>E57*22</f>
        <v>649</v>
      </c>
    </row>
    <row r="58" spans="1:6" ht="13.5" customHeight="1">
      <c r="A58" s="62" t="s">
        <v>46</v>
      </c>
      <c r="B58" s="57" t="s">
        <v>104</v>
      </c>
      <c r="C58" s="57"/>
      <c r="D58" s="57"/>
      <c r="E58" s="57"/>
      <c r="F58" s="65"/>
    </row>
    <row r="59" spans="1:6" ht="13.5" customHeight="1">
      <c r="A59" s="62" t="s">
        <v>49</v>
      </c>
      <c r="B59" s="57" t="s">
        <v>105</v>
      </c>
      <c r="C59" s="57"/>
      <c r="D59" s="57"/>
      <c r="E59" s="57"/>
      <c r="F59" s="65">
        <v>5</v>
      </c>
    </row>
    <row r="60" spans="1:6" ht="13.5" customHeight="1">
      <c r="A60" s="62" t="s">
        <v>72</v>
      </c>
      <c r="B60" s="57" t="s">
        <v>106</v>
      </c>
      <c r="C60" s="57"/>
      <c r="D60" s="57"/>
      <c r="E60" s="57"/>
      <c r="F60" s="65">
        <v>170</v>
      </c>
    </row>
    <row r="61" spans="1:7" ht="13.5" customHeight="1">
      <c r="A61" s="62" t="s">
        <v>74</v>
      </c>
      <c r="B61" s="57" t="s">
        <v>107</v>
      </c>
      <c r="C61" s="57"/>
      <c r="D61" s="57"/>
      <c r="E61" s="57"/>
      <c r="F61" s="65">
        <v>1.5</v>
      </c>
      <c r="G61" s="90"/>
    </row>
    <row r="62" spans="1:7" ht="13.5" customHeight="1">
      <c r="A62" s="62" t="s">
        <v>76</v>
      </c>
      <c r="B62" s="57" t="s">
        <v>108</v>
      </c>
      <c r="C62" s="57"/>
      <c r="D62" s="57"/>
      <c r="E62" s="57"/>
      <c r="F62" s="65"/>
      <c r="G62" s="90"/>
    </row>
    <row r="63" spans="1:7" ht="13.5" customHeight="1">
      <c r="A63" s="62" t="s">
        <v>78</v>
      </c>
      <c r="B63" s="57" t="s">
        <v>109</v>
      </c>
      <c r="C63" s="57"/>
      <c r="D63" s="57"/>
      <c r="E63" s="57"/>
      <c r="F63" s="65"/>
      <c r="G63" s="90"/>
    </row>
    <row r="64" spans="1:6" ht="13.5" customHeight="1">
      <c r="A64" s="62" t="s">
        <v>110</v>
      </c>
      <c r="B64" s="57" t="s">
        <v>111</v>
      </c>
      <c r="C64" s="57"/>
      <c r="D64" s="57"/>
      <c r="E64" s="57"/>
      <c r="F64" s="65"/>
    </row>
    <row r="65" spans="1:6" ht="13.5" customHeight="1">
      <c r="A65" s="56" t="s">
        <v>112</v>
      </c>
      <c r="B65" s="56"/>
      <c r="C65" s="56"/>
      <c r="D65" s="56"/>
      <c r="E65" s="56"/>
      <c r="F65" s="91">
        <f>SUM(F56:F64)</f>
        <v>950.7004</v>
      </c>
    </row>
    <row r="66" spans="1:6" ht="13.5" customHeight="1">
      <c r="A66" s="47"/>
      <c r="B66" s="47"/>
      <c r="C66" s="47"/>
      <c r="D66" s="47"/>
      <c r="E66" s="47"/>
      <c r="F66" s="75"/>
    </row>
    <row r="67" spans="1:6" ht="13.5" customHeight="1">
      <c r="A67" s="70" t="s">
        <v>113</v>
      </c>
      <c r="B67" s="70"/>
      <c r="C67" s="70"/>
      <c r="D67" s="70"/>
      <c r="E67" s="70"/>
      <c r="F67" s="70"/>
    </row>
    <row r="68" spans="1:6" ht="13.5" customHeight="1">
      <c r="A68" s="60">
        <v>3</v>
      </c>
      <c r="B68" s="77" t="s">
        <v>114</v>
      </c>
      <c r="C68" s="77"/>
      <c r="D68" s="77"/>
      <c r="E68" s="71" t="s">
        <v>66</v>
      </c>
      <c r="F68" s="60" t="s">
        <v>85</v>
      </c>
    </row>
    <row r="69" spans="1:6" ht="13.5" customHeight="1">
      <c r="A69" s="78" t="s">
        <v>0</v>
      </c>
      <c r="B69" s="79" t="s">
        <v>115</v>
      </c>
      <c r="C69" s="79"/>
      <c r="D69" s="79"/>
      <c r="E69" s="72"/>
      <c r="F69" s="73">
        <f>(F32+F65+F40+F49)/12</f>
        <v>303.89103333333327</v>
      </c>
    </row>
    <row r="70" spans="1:6" ht="13.5" customHeight="1">
      <c r="A70" s="78"/>
      <c r="B70" s="92" t="s">
        <v>116</v>
      </c>
      <c r="C70" s="92"/>
      <c r="D70" s="92"/>
      <c r="E70" s="72"/>
      <c r="F70" s="73">
        <f>(F32+F40)*0.08*0.5</f>
        <v>99.85155555555555</v>
      </c>
    </row>
    <row r="71" spans="1:6" ht="12.75" customHeight="1">
      <c r="A71" s="78"/>
      <c r="B71" s="57" t="s">
        <v>117</v>
      </c>
      <c r="C71" s="57"/>
      <c r="D71" s="57"/>
      <c r="E71" s="72">
        <v>0.38695</v>
      </c>
      <c r="F71" s="93">
        <f>(F69+F70)*E71</f>
        <v>156.22819477055552</v>
      </c>
    </row>
    <row r="72" spans="1:6" ht="12.75" customHeight="1">
      <c r="A72" s="78" t="s">
        <v>43</v>
      </c>
      <c r="B72" s="57" t="s">
        <v>118</v>
      </c>
      <c r="C72" s="57"/>
      <c r="D72" s="57"/>
      <c r="E72" s="72"/>
      <c r="F72" s="73">
        <f>(F32++F65+F52+F40)/12</f>
        <v>363.8019666666666</v>
      </c>
    </row>
    <row r="73" spans="1:6" ht="12.75" customHeight="1">
      <c r="A73" s="78"/>
      <c r="B73" s="92" t="s">
        <v>119</v>
      </c>
      <c r="C73" s="92"/>
      <c r="D73" s="92"/>
      <c r="E73" s="72"/>
      <c r="F73" s="94">
        <f>(F32+F40)*0.08*0.5</f>
        <v>99.85155555555555</v>
      </c>
    </row>
    <row r="74" spans="1:6" ht="12.75" customHeight="1">
      <c r="A74" s="78"/>
      <c r="B74" s="57" t="s">
        <v>120</v>
      </c>
      <c r="C74" s="57"/>
      <c r="D74" s="57"/>
      <c r="E74" s="95">
        <v>0.38695</v>
      </c>
      <c r="F74" s="96">
        <f>(F72+F73)*E74</f>
        <v>179.41073042388885</v>
      </c>
    </row>
    <row r="75" spans="1:6" ht="12.75" customHeight="1">
      <c r="A75" s="78"/>
      <c r="B75" s="57" t="s">
        <v>121</v>
      </c>
      <c r="C75" s="57"/>
      <c r="D75" s="57"/>
      <c r="E75" s="72"/>
      <c r="F75" s="97">
        <f>-F37+(-F39)</f>
        <v>-249.62888888888884</v>
      </c>
    </row>
    <row r="76" spans="1:6" ht="12.75" customHeight="1">
      <c r="A76" s="78" t="s">
        <v>74</v>
      </c>
      <c r="B76" s="57" t="s">
        <v>122</v>
      </c>
      <c r="C76" s="57"/>
      <c r="D76" s="57"/>
      <c r="E76" s="72">
        <v>0.0276</v>
      </c>
      <c r="F76" s="98">
        <f>F75*E76</f>
        <v>-6.889757333333332</v>
      </c>
    </row>
    <row r="77" spans="1:6" ht="12.75" customHeight="1">
      <c r="A77" s="56" t="s">
        <v>13</v>
      </c>
      <c r="B77" s="56"/>
      <c r="C77" s="56"/>
      <c r="D77" s="56"/>
      <c r="E77" s="81"/>
      <c r="F77" s="74">
        <f>F71+F74+F76</f>
        <v>328.74916786111106</v>
      </c>
    </row>
    <row r="78" spans="1:6" ht="12.75" customHeight="1">
      <c r="A78" s="47"/>
      <c r="B78" s="47"/>
      <c r="C78" s="47"/>
      <c r="D78" s="47"/>
      <c r="E78" s="83"/>
      <c r="F78" s="75"/>
    </row>
    <row r="79" spans="1:6" ht="12.75" customHeight="1">
      <c r="A79" s="70" t="s">
        <v>123</v>
      </c>
      <c r="B79" s="70"/>
      <c r="C79" s="70"/>
      <c r="D79" s="70"/>
      <c r="E79" s="70"/>
      <c r="F79" s="70"/>
    </row>
    <row r="80" spans="1:6" ht="12.75" customHeight="1">
      <c r="A80" s="60">
        <v>4</v>
      </c>
      <c r="B80" s="77" t="s">
        <v>124</v>
      </c>
      <c r="C80" s="77"/>
      <c r="D80" s="77"/>
      <c r="E80" s="71" t="s">
        <v>125</v>
      </c>
      <c r="F80" s="60" t="s">
        <v>85</v>
      </c>
    </row>
    <row r="81" spans="1:6" ht="12.75" customHeight="1">
      <c r="A81" s="62" t="s">
        <v>0</v>
      </c>
      <c r="B81" s="57" t="s">
        <v>126</v>
      </c>
      <c r="C81" s="57"/>
      <c r="D81" s="57"/>
      <c r="E81" s="99">
        <v>20.7123</v>
      </c>
      <c r="F81" s="73"/>
    </row>
    <row r="82" spans="1:6" ht="12.75" customHeight="1">
      <c r="A82" s="62"/>
      <c r="B82" s="57" t="s">
        <v>127</v>
      </c>
      <c r="C82" s="57"/>
      <c r="D82" s="57"/>
      <c r="E82" s="100">
        <v>1</v>
      </c>
      <c r="F82" s="73"/>
    </row>
    <row r="83" spans="1:6" ht="12.75" customHeight="1">
      <c r="A83" s="62"/>
      <c r="B83" s="57" t="s">
        <v>128</v>
      </c>
      <c r="C83" s="57"/>
      <c r="D83" s="57"/>
      <c r="E83" s="100">
        <v>1.7000000000000002</v>
      </c>
      <c r="F83" s="73"/>
    </row>
    <row r="84" spans="1:6" ht="12.75" customHeight="1">
      <c r="A84" s="62"/>
      <c r="B84" s="57" t="s">
        <v>129</v>
      </c>
      <c r="C84" s="57"/>
      <c r="D84" s="57"/>
      <c r="E84" s="99">
        <v>3.4521</v>
      </c>
      <c r="F84" s="73"/>
    </row>
    <row r="85" spans="1:6" ht="12.75" customHeight="1">
      <c r="A85" s="62"/>
      <c r="B85" s="57" t="s">
        <v>130</v>
      </c>
      <c r="C85" s="57"/>
      <c r="D85" s="57"/>
      <c r="E85" s="99">
        <v>0.3063</v>
      </c>
      <c r="F85" s="73"/>
    </row>
    <row r="86" spans="1:6" ht="12.75" customHeight="1">
      <c r="A86" s="62"/>
      <c r="B86" s="57" t="s">
        <v>131</v>
      </c>
      <c r="C86" s="57"/>
      <c r="D86" s="57"/>
      <c r="E86" s="99">
        <v>0.0415</v>
      </c>
      <c r="F86" s="73"/>
    </row>
    <row r="87" spans="1:6" ht="12.75" customHeight="1">
      <c r="A87" s="62"/>
      <c r="B87" s="57" t="s">
        <v>132</v>
      </c>
      <c r="C87" s="57"/>
      <c r="D87" s="57"/>
      <c r="E87" s="100">
        <v>0.02</v>
      </c>
      <c r="F87" s="73"/>
    </row>
    <row r="88" spans="1:6" ht="12.75" customHeight="1">
      <c r="A88" s="62" t="s">
        <v>43</v>
      </c>
      <c r="B88" s="101" t="s">
        <v>133</v>
      </c>
      <c r="C88" s="101"/>
      <c r="D88" s="101"/>
      <c r="E88" s="100">
        <v>0.004</v>
      </c>
      <c r="F88" s="73"/>
    </row>
    <row r="89" spans="1:6" ht="12.75" customHeight="1">
      <c r="A89" s="62" t="s">
        <v>46</v>
      </c>
      <c r="B89" s="57" t="s">
        <v>134</v>
      </c>
      <c r="C89" s="57"/>
      <c r="D89" s="57"/>
      <c r="E89" s="99">
        <v>0.24810000000000001</v>
      </c>
      <c r="F89" s="73"/>
    </row>
    <row r="90" spans="1:6" ht="12.75" customHeight="1">
      <c r="A90" s="62" t="s">
        <v>49</v>
      </c>
      <c r="B90" s="57" t="s">
        <v>135</v>
      </c>
      <c r="C90" s="57"/>
      <c r="D90" s="57"/>
      <c r="E90" s="100">
        <v>3.282</v>
      </c>
      <c r="F90" s="73"/>
    </row>
    <row r="91" spans="1:6" ht="12.75" customHeight="1">
      <c r="A91" s="62" t="s">
        <v>72</v>
      </c>
      <c r="B91" s="101" t="s">
        <v>136</v>
      </c>
      <c r="C91" s="101"/>
      <c r="D91" s="101"/>
      <c r="E91" s="102">
        <v>0.0132</v>
      </c>
      <c r="F91" s="73"/>
    </row>
    <row r="92" spans="1:6" ht="12.75" customHeight="1">
      <c r="A92" s="62" t="s">
        <v>74</v>
      </c>
      <c r="B92" s="57" t="s">
        <v>137</v>
      </c>
      <c r="C92" s="57"/>
      <c r="D92" s="57"/>
      <c r="E92" s="99">
        <v>0.0489</v>
      </c>
      <c r="F92" s="73"/>
    </row>
    <row r="93" spans="1:6" ht="12.75" customHeight="1">
      <c r="A93" s="62"/>
      <c r="B93" s="103"/>
      <c r="C93" s="103"/>
      <c r="D93" s="103"/>
      <c r="E93" s="99">
        <v>30.8283</v>
      </c>
      <c r="F93" s="104"/>
    </row>
    <row r="94" spans="1:6" ht="12.75" customHeight="1">
      <c r="A94" s="62"/>
      <c r="B94" s="57" t="s">
        <v>138</v>
      </c>
      <c r="C94" s="57"/>
      <c r="D94" s="57"/>
      <c r="E94" s="99"/>
      <c r="F94" s="73">
        <f>(F32+F65+F52+F40+F77)/26</f>
        <v>180.55279876388886</v>
      </c>
    </row>
    <row r="95" spans="1:6" ht="12.75" customHeight="1">
      <c r="A95" s="80" t="s">
        <v>139</v>
      </c>
      <c r="B95" s="80"/>
      <c r="C95" s="80"/>
      <c r="D95" s="80"/>
      <c r="E95" s="105"/>
      <c r="F95" s="82">
        <f>F94*E93</f>
        <v>5566.1358461327945</v>
      </c>
    </row>
    <row r="96" spans="1:6" ht="12.75" customHeight="1">
      <c r="A96" s="106" t="s">
        <v>140</v>
      </c>
      <c r="B96" s="106"/>
      <c r="C96" s="106"/>
      <c r="D96" s="106"/>
      <c r="E96" s="107"/>
      <c r="F96" s="108">
        <f>F95/12</f>
        <v>463.84465384439955</v>
      </c>
    </row>
    <row r="97" spans="1:6" ht="12.75" customHeight="1">
      <c r="A97" s="56" t="s">
        <v>141</v>
      </c>
      <c r="B97" s="56"/>
      <c r="C97" s="56"/>
      <c r="D97" s="56"/>
      <c r="E97" s="56"/>
      <c r="F97" s="82">
        <f>SUM(F52,F40,F77,F96)</f>
        <v>1960.8570217055108</v>
      </c>
    </row>
    <row r="98" spans="1:6" ht="12.75" customHeight="1">
      <c r="A98" s="47"/>
      <c r="B98" s="47"/>
      <c r="C98" s="47"/>
      <c r="D98" s="47"/>
      <c r="E98" s="47"/>
      <c r="F98" s="75"/>
    </row>
    <row r="99" spans="1:6" ht="12.75" customHeight="1">
      <c r="A99" s="70" t="s">
        <v>142</v>
      </c>
      <c r="B99" s="70"/>
      <c r="C99" s="70"/>
      <c r="D99" s="70"/>
      <c r="E99" s="70"/>
      <c r="F99" s="70"/>
    </row>
    <row r="100" spans="1:6" ht="12.75" customHeight="1">
      <c r="A100" s="60">
        <v>5</v>
      </c>
      <c r="B100" s="77" t="s">
        <v>143</v>
      </c>
      <c r="C100" s="77"/>
      <c r="D100" s="77"/>
      <c r="E100" s="77"/>
      <c r="F100" s="88" t="s">
        <v>67</v>
      </c>
    </row>
    <row r="101" spans="1:6" ht="12.75" customHeight="1">
      <c r="A101" s="62" t="s">
        <v>0</v>
      </c>
      <c r="B101" s="57" t="s">
        <v>144</v>
      </c>
      <c r="C101" s="57"/>
      <c r="D101" s="57"/>
      <c r="E101" s="57"/>
      <c r="F101" s="65">
        <f>SUM(F120,F121,F122,F123)*0.0123</f>
        <v>63.44607428697777</v>
      </c>
    </row>
    <row r="102" spans="1:6" ht="12.75" customHeight="1">
      <c r="A102" s="62" t="s">
        <v>145</v>
      </c>
      <c r="B102" s="57" t="s">
        <v>146</v>
      </c>
      <c r="C102" s="57"/>
      <c r="D102" s="57"/>
      <c r="E102" s="57"/>
      <c r="F102" s="65"/>
    </row>
    <row r="103" spans="1:6" ht="12.75" customHeight="1">
      <c r="A103" s="62" t="s">
        <v>147</v>
      </c>
      <c r="B103" s="57" t="s">
        <v>148</v>
      </c>
      <c r="C103" s="57"/>
      <c r="D103" s="57"/>
      <c r="E103" s="57"/>
      <c r="F103" s="65"/>
    </row>
    <row r="104" spans="1:6" ht="12.75" customHeight="1">
      <c r="A104" s="62" t="s">
        <v>46</v>
      </c>
      <c r="B104" s="57" t="s">
        <v>149</v>
      </c>
      <c r="C104" s="57"/>
      <c r="D104" s="57"/>
      <c r="E104" s="57"/>
      <c r="F104" s="65"/>
    </row>
    <row r="105" spans="1:6" ht="13.5" customHeight="1">
      <c r="A105" s="56" t="s">
        <v>150</v>
      </c>
      <c r="B105" s="56"/>
      <c r="C105" s="56"/>
      <c r="D105" s="56"/>
      <c r="E105" s="56"/>
      <c r="F105" s="91">
        <f>SUM(F101:F104)</f>
        <v>63.44607428697777</v>
      </c>
    </row>
    <row r="106" spans="1:6" ht="13.5" customHeight="1">
      <c r="A106" s="47"/>
      <c r="B106" s="47"/>
      <c r="C106" s="47"/>
      <c r="D106" s="47"/>
      <c r="E106" s="47"/>
      <c r="F106" s="75"/>
    </row>
    <row r="107" spans="1:6" ht="13.5" customHeight="1">
      <c r="A107" s="70" t="s">
        <v>151</v>
      </c>
      <c r="B107" s="70"/>
      <c r="C107" s="70"/>
      <c r="D107" s="70"/>
      <c r="E107" s="70"/>
      <c r="F107" s="70"/>
    </row>
    <row r="108" spans="1:6" ht="13.5" customHeight="1">
      <c r="A108" s="109">
        <v>6</v>
      </c>
      <c r="B108" s="109" t="s">
        <v>152</v>
      </c>
      <c r="C108" s="109"/>
      <c r="D108" s="109"/>
      <c r="E108" s="110" t="s">
        <v>66</v>
      </c>
      <c r="F108" s="60" t="s">
        <v>85</v>
      </c>
    </row>
    <row r="109" spans="1:6" ht="13.5" customHeight="1">
      <c r="A109" s="56" t="s">
        <v>0</v>
      </c>
      <c r="B109" s="111" t="s">
        <v>153</v>
      </c>
      <c r="C109" s="111"/>
      <c r="D109" s="111"/>
      <c r="E109" s="81">
        <v>0.03</v>
      </c>
      <c r="F109" s="82"/>
    </row>
    <row r="110" spans="1:6" ht="13.5" customHeight="1">
      <c r="A110" s="112" t="s">
        <v>43</v>
      </c>
      <c r="B110" s="111" t="s">
        <v>154</v>
      </c>
      <c r="C110" s="111"/>
      <c r="D110" s="111"/>
      <c r="E110" s="113">
        <v>0.1425</v>
      </c>
      <c r="F110" s="82"/>
    </row>
    <row r="111" spans="1:6" ht="13.5" customHeight="1">
      <c r="A111" s="112"/>
      <c r="B111" s="57" t="s">
        <v>155</v>
      </c>
      <c r="C111" s="57"/>
      <c r="D111" s="57"/>
      <c r="E111" s="72">
        <v>0.0965</v>
      </c>
      <c r="F111" s="73"/>
    </row>
    <row r="112" spans="1:6" ht="13.5" customHeight="1">
      <c r="A112" s="112"/>
      <c r="B112" s="57" t="s">
        <v>156</v>
      </c>
      <c r="C112" s="57"/>
      <c r="D112" s="57"/>
      <c r="E112" s="114">
        <v>0.05</v>
      </c>
      <c r="F112" s="73"/>
    </row>
    <row r="113" spans="1:7" ht="13.5" customHeight="1">
      <c r="A113" s="112"/>
      <c r="B113" s="57" t="s">
        <v>157</v>
      </c>
      <c r="C113" s="57"/>
      <c r="D113" s="57"/>
      <c r="E113" s="114">
        <v>0</v>
      </c>
      <c r="F113" s="73"/>
      <c r="G113"/>
    </row>
    <row r="114" spans="1:7" ht="13.5" customHeight="1">
      <c r="A114" s="112"/>
      <c r="B114" s="57" t="s">
        <v>158</v>
      </c>
      <c r="C114" s="57"/>
      <c r="D114" s="57"/>
      <c r="E114" s="114">
        <v>0</v>
      </c>
      <c r="F114" s="73"/>
      <c r="G114" s="115"/>
    </row>
    <row r="115" spans="1:7" ht="13.5" customHeight="1">
      <c r="A115" s="56" t="s">
        <v>46</v>
      </c>
      <c r="B115" s="111" t="s">
        <v>159</v>
      </c>
      <c r="C115" s="111"/>
      <c r="D115" s="111"/>
      <c r="E115" s="113">
        <v>0.0679</v>
      </c>
      <c r="F115" s="82"/>
      <c r="G115" s="90"/>
    </row>
    <row r="116" spans="1:7" ht="13.5" customHeight="1">
      <c r="A116" s="56" t="s">
        <v>13</v>
      </c>
      <c r="B116" s="56"/>
      <c r="C116" s="56"/>
      <c r="D116" s="56"/>
      <c r="E116" s="113">
        <v>0.3045</v>
      </c>
      <c r="F116" s="74">
        <f>SUM(F120,F121,F122,F123,F124)*E116</f>
        <v>1589.9965345297128</v>
      </c>
      <c r="G116" s="90"/>
    </row>
    <row r="117" spans="1:7" ht="13.5" customHeight="1">
      <c r="A117" s="47"/>
      <c r="B117" s="47"/>
      <c r="C117" s="47"/>
      <c r="D117" s="47"/>
      <c r="E117" s="116"/>
      <c r="F117" s="75"/>
      <c r="G117" s="90"/>
    </row>
    <row r="118" spans="1:7" ht="13.5" customHeight="1">
      <c r="A118" s="48" t="s">
        <v>160</v>
      </c>
      <c r="B118" s="48"/>
      <c r="C118" s="48"/>
      <c r="D118" s="48"/>
      <c r="E118" s="48"/>
      <c r="F118" s="48"/>
      <c r="G118" s="117"/>
    </row>
    <row r="119" spans="1:6" ht="13.5" customHeight="1">
      <c r="A119" s="118"/>
      <c r="B119" s="118" t="s">
        <v>161</v>
      </c>
      <c r="C119" s="118"/>
      <c r="D119" s="118"/>
      <c r="E119" s="118"/>
      <c r="F119" s="60" t="s">
        <v>85</v>
      </c>
    </row>
    <row r="120" spans="1:8" ht="13.5" customHeight="1">
      <c r="A120" s="56" t="s">
        <v>0</v>
      </c>
      <c r="B120" s="111" t="s">
        <v>162</v>
      </c>
      <c r="C120" s="111"/>
      <c r="D120" s="111"/>
      <c r="E120" s="111"/>
      <c r="F120" s="82">
        <f>F32</f>
        <v>2246.66</v>
      </c>
      <c r="H120" s="119"/>
    </row>
    <row r="121" spans="1:8" ht="13.5" customHeight="1">
      <c r="A121" s="56" t="s">
        <v>43</v>
      </c>
      <c r="B121" s="111" t="s">
        <v>163</v>
      </c>
      <c r="C121" s="111"/>
      <c r="D121" s="111"/>
      <c r="E121" s="111"/>
      <c r="F121" s="120">
        <f>SUM(F40,F52,F65)</f>
        <v>2118.9636</v>
      </c>
      <c r="H121" s="119"/>
    </row>
    <row r="122" spans="1:8" ht="13.5" customHeight="1">
      <c r="A122" s="56" t="s">
        <v>46</v>
      </c>
      <c r="B122" s="111" t="s">
        <v>164</v>
      </c>
      <c r="C122" s="111"/>
      <c r="D122" s="111"/>
      <c r="E122" s="111"/>
      <c r="F122" s="82">
        <f>F77</f>
        <v>328.74916786111106</v>
      </c>
      <c r="H122" s="121"/>
    </row>
    <row r="123" spans="1:6" ht="13.5" customHeight="1">
      <c r="A123" s="56" t="s">
        <v>49</v>
      </c>
      <c r="B123" s="111" t="s">
        <v>165</v>
      </c>
      <c r="C123" s="111"/>
      <c r="D123" s="111"/>
      <c r="E123" s="111"/>
      <c r="F123" s="82">
        <f>F96</f>
        <v>463.84465384439955</v>
      </c>
    </row>
    <row r="124" spans="1:6" ht="13.5" customHeight="1">
      <c r="A124" s="56" t="s">
        <v>72</v>
      </c>
      <c r="B124" s="111" t="s">
        <v>166</v>
      </c>
      <c r="C124" s="111"/>
      <c r="D124" s="111"/>
      <c r="E124" s="111"/>
      <c r="F124" s="82">
        <f>F105</f>
        <v>63.44607428697777</v>
      </c>
    </row>
    <row r="125" spans="1:6" ht="13.5" customHeight="1">
      <c r="A125" s="56" t="s">
        <v>74</v>
      </c>
      <c r="B125" s="111" t="s">
        <v>167</v>
      </c>
      <c r="C125" s="111"/>
      <c r="D125" s="111"/>
      <c r="E125" s="111"/>
      <c r="F125" s="82">
        <f>F116</f>
        <v>1589.9965345297128</v>
      </c>
    </row>
    <row r="126" spans="1:6" ht="13.5" customHeight="1">
      <c r="A126" s="122" t="s">
        <v>168</v>
      </c>
      <c r="B126" s="122"/>
      <c r="C126" s="122"/>
      <c r="D126" s="122"/>
      <c r="E126" s="122"/>
      <c r="F126" s="123">
        <f>SUM(F120:F125)</f>
        <v>6811.660030522201</v>
      </c>
    </row>
  </sheetData>
  <sheetProtection selectLockedCells="1" selectUnlockedCells="1"/>
  <mergeCells count="120">
    <mergeCell ref="A1:F1"/>
    <mergeCell ref="A2:F2"/>
    <mergeCell ref="A3:B3"/>
    <mergeCell ref="A4:B4"/>
    <mergeCell ref="A5:F5"/>
    <mergeCell ref="A6:F6"/>
    <mergeCell ref="B7:E7"/>
    <mergeCell ref="B8:E8"/>
    <mergeCell ref="B9:E9"/>
    <mergeCell ref="B10:E10"/>
    <mergeCell ref="A11:F11"/>
    <mergeCell ref="A12:C12"/>
    <mergeCell ref="E12:F12"/>
    <mergeCell ref="A13:C13"/>
    <mergeCell ref="E13:F13"/>
    <mergeCell ref="A14:F14"/>
    <mergeCell ref="A15:F15"/>
    <mergeCell ref="A16:F16"/>
    <mergeCell ref="B17:E17"/>
    <mergeCell ref="B18:E18"/>
    <mergeCell ref="B19:E19"/>
    <mergeCell ref="B20:E20"/>
    <mergeCell ref="A22:F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2:E32"/>
    <mergeCell ref="A34:F34"/>
    <mergeCell ref="A35:F35"/>
    <mergeCell ref="B36:D36"/>
    <mergeCell ref="B37:D37"/>
    <mergeCell ref="A38:D38"/>
    <mergeCell ref="B39:D39"/>
    <mergeCell ref="A40:D40"/>
    <mergeCell ref="A42:F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A52:D52"/>
    <mergeCell ref="A54:F54"/>
    <mergeCell ref="B55:E55"/>
    <mergeCell ref="B56:D56"/>
    <mergeCell ref="B57:D57"/>
    <mergeCell ref="B58:E58"/>
    <mergeCell ref="B59:E59"/>
    <mergeCell ref="B60:E60"/>
    <mergeCell ref="B61:E61"/>
    <mergeCell ref="B62:E62"/>
    <mergeCell ref="B63:E63"/>
    <mergeCell ref="B64:E64"/>
    <mergeCell ref="A65:E65"/>
    <mergeCell ref="A67:F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A77:D77"/>
    <mergeCell ref="A79:F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A95:D95"/>
    <mergeCell ref="A96:D96"/>
    <mergeCell ref="A97:E97"/>
    <mergeCell ref="A99:F99"/>
    <mergeCell ref="B100:E100"/>
    <mergeCell ref="B101:E101"/>
    <mergeCell ref="B102:E102"/>
    <mergeCell ref="B103:E103"/>
    <mergeCell ref="B104:E104"/>
    <mergeCell ref="A105:E105"/>
    <mergeCell ref="A107:F107"/>
    <mergeCell ref="B108:D108"/>
    <mergeCell ref="B109:D109"/>
    <mergeCell ref="A110:A114"/>
    <mergeCell ref="B110:D110"/>
    <mergeCell ref="B111:D111"/>
    <mergeCell ref="B112:D112"/>
    <mergeCell ref="B113:D113"/>
    <mergeCell ref="B114:D114"/>
    <mergeCell ref="B115:D115"/>
    <mergeCell ref="A116:D116"/>
    <mergeCell ref="A118:F118"/>
    <mergeCell ref="B119:E119"/>
    <mergeCell ref="B120:E120"/>
    <mergeCell ref="B121:E121"/>
    <mergeCell ref="B122:E122"/>
    <mergeCell ref="B123:E123"/>
    <mergeCell ref="B124:E124"/>
    <mergeCell ref="B125:E125"/>
    <mergeCell ref="A126:E126"/>
  </mergeCells>
  <printOptions horizontalCentered="1"/>
  <pageMargins left="0" right="0" top="1.575" bottom="1.18125" header="0.5118055555555555" footer="0.5118055555555555"/>
  <pageSetup horizontalDpi="300" verticalDpi="300" orientation="portrait" paperSize="9" scale="71"/>
  <rowBreaks count="1" manualBreakCount="1">
    <brk id="3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Carlos Vaz de Farias</dc:creator>
  <cp:keywords/>
  <dc:description/>
  <cp:lastModifiedBy/>
  <cp:lastPrinted>2017-06-27T20:02:27Z</cp:lastPrinted>
  <dcterms:created xsi:type="dcterms:W3CDTF">2017-06-26T19:25:29Z</dcterms:created>
  <dcterms:modified xsi:type="dcterms:W3CDTF">2017-08-29T20:14:39Z</dcterms:modified>
  <cp:category/>
  <cp:version/>
  <cp:contentType/>
  <cp:contentStatus/>
  <cp:revision>5</cp:revision>
</cp:coreProperties>
</file>